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suryo\OneDrive\Documents\AATJE\Majelis Akreditasi\Peraturan BAN-PT\PerBAN-PT 2 2025 Instrumen APS Pembukaan Profesi Psikologi\"/>
    </mc:Choice>
  </mc:AlternateContent>
  <xr:revisionPtr revIDLastSave="0" documentId="13_ncr:1_{5D44DFA2-DA7A-4DB6-8CE2-ACF16890A7AB}" xr6:coauthVersionLast="47" xr6:coauthVersionMax="47" xr10:uidLastSave="{00000000-0000-0000-0000-000000000000}"/>
  <bookViews>
    <workbookView xWindow="-120" yWindow="-120" windowWidth="20730" windowHeight="11040" xr2:uid="{00000000-000D-0000-FFFF-FFFF00000000}"/>
  </bookViews>
  <sheets>
    <sheet name="Matriks Penilaian" sheetId="7" r:id="rId1"/>
    <sheet name="Hitung F1" sheetId="2" r:id="rId2"/>
    <sheet name="F1" sheetId="3" r:id="rId3"/>
    <sheet name="Pembobotan" sheetId="4" r:id="rId4"/>
  </sheets>
  <definedNames>
    <definedName name="_xlnm.Print_Titles" localSheetId="2">'F1'!$12:$12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1" i="2" l="1"/>
  <c r="E230" i="2"/>
  <c r="E164" i="2"/>
  <c r="D138" i="2"/>
  <c r="E123" i="2"/>
  <c r="E116" i="2"/>
  <c r="E102" i="2"/>
  <c r="E95" i="2"/>
  <c r="E86" i="2"/>
  <c r="E59" i="2"/>
  <c r="E41" i="2"/>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Q16" i="4"/>
  <c r="L16" i="4"/>
  <c r="L12" i="4"/>
  <c r="A15" i="4"/>
  <c r="A16" i="4"/>
  <c r="A35" i="3"/>
  <c r="A36" i="3" s="1"/>
  <c r="E26" i="3"/>
  <c r="C159" i="2"/>
  <c r="C26" i="3" s="1"/>
  <c r="F16" i="4" s="1"/>
  <c r="B159" i="2"/>
  <c r="B26" i="3" s="1"/>
  <c r="E16" i="4" s="1"/>
  <c r="C134" i="2"/>
  <c r="N34" i="4"/>
  <c r="N35" i="4"/>
  <c r="N37" i="4"/>
  <c r="N29" i="4"/>
  <c r="P10" i="4"/>
  <c r="P9" i="4"/>
  <c r="N8" i="4"/>
  <c r="N7" i="4"/>
  <c r="N9" i="4"/>
  <c r="L38" i="4"/>
  <c r="L29" i="4"/>
  <c r="L28" i="4"/>
  <c r="L26" i="4"/>
  <c r="L25" i="4"/>
  <c r="L23" i="4"/>
  <c r="E148" i="2"/>
  <c r="L11" i="4"/>
  <c r="N6" i="4"/>
  <c r="N5" i="4"/>
  <c r="N4" i="4"/>
  <c r="D11" i="4"/>
  <c r="C11" i="4"/>
  <c r="C7" i="4"/>
  <c r="D7" i="4"/>
  <c r="F9" i="4"/>
  <c r="E9" i="4"/>
  <c r="D4" i="4"/>
  <c r="C4" i="4"/>
  <c r="D122" i="2"/>
  <c r="D121" i="2"/>
  <c r="D120" i="2"/>
  <c r="D119" i="2"/>
  <c r="D118" i="2"/>
  <c r="C117" i="2"/>
  <c r="D115" i="2"/>
  <c r="D114" i="2"/>
  <c r="D113" i="2"/>
  <c r="D112" i="2"/>
  <c r="D111" i="2"/>
  <c r="C110" i="2"/>
  <c r="E109" i="2"/>
  <c r="D108" i="2"/>
  <c r="D107" i="2"/>
  <c r="D106" i="2"/>
  <c r="D105" i="2"/>
  <c r="D104" i="2"/>
  <c r="C103" i="2"/>
  <c r="D101" i="2"/>
  <c r="D100" i="2"/>
  <c r="D99" i="2"/>
  <c r="D98" i="2"/>
  <c r="D97" i="2"/>
  <c r="C96" i="2"/>
  <c r="D94" i="2"/>
  <c r="D93" i="2"/>
  <c r="D92" i="2"/>
  <c r="D91" i="2"/>
  <c r="D90" i="2"/>
  <c r="C89" i="2"/>
  <c r="D131" i="2"/>
  <c r="D130" i="2"/>
  <c r="D129" i="2"/>
  <c r="D128" i="2"/>
  <c r="D127" i="2"/>
  <c r="C126" i="2"/>
  <c r="C125" i="2"/>
  <c r="B125" i="2"/>
  <c r="C88" i="2"/>
  <c r="H10" i="4" s="1"/>
  <c r="B88" i="2"/>
  <c r="G10" i="4" s="1"/>
  <c r="C79" i="2"/>
  <c r="H9" i="4" s="1"/>
  <c r="B79" i="2"/>
  <c r="G9" i="4" s="1"/>
  <c r="D76" i="2"/>
  <c r="D75" i="2"/>
  <c r="D74" i="2"/>
  <c r="D73" i="2"/>
  <c r="D72" i="2"/>
  <c r="C71" i="2"/>
  <c r="C70" i="2"/>
  <c r="B70" i="2"/>
  <c r="C52" i="2"/>
  <c r="F6" i="4" s="1"/>
  <c r="B52" i="2"/>
  <c r="E6" i="4" s="1"/>
  <c r="C43" i="2"/>
  <c r="F5" i="4" s="1"/>
  <c r="B43" i="2"/>
  <c r="E5" i="4" s="1"/>
  <c r="C34" i="2"/>
  <c r="F4" i="4" s="1"/>
  <c r="B34" i="2"/>
  <c r="E4" i="4" s="1"/>
  <c r="C53" i="2"/>
  <c r="D30" i="2"/>
  <c r="E132" i="2" l="1"/>
  <c r="E77" i="2"/>
  <c r="E221" i="2"/>
  <c r="E248" i="2"/>
  <c r="E287" i="2"/>
  <c r="E312" i="2"/>
  <c r="E303" i="2"/>
  <c r="P36" i="4"/>
  <c r="P35" i="4"/>
  <c r="P30" i="4"/>
  <c r="P31" i="4"/>
  <c r="P32" i="4"/>
  <c r="P33" i="4"/>
  <c r="P29" i="4"/>
  <c r="N27" i="4"/>
  <c r="N26" i="4"/>
  <c r="N24" i="4"/>
  <c r="N23" i="4"/>
  <c r="N18" i="4"/>
  <c r="N19" i="4"/>
  <c r="N20" i="4"/>
  <c r="N21" i="4"/>
  <c r="N22" i="4"/>
  <c r="N17" i="4"/>
  <c r="N13" i="4"/>
  <c r="N14" i="4"/>
  <c r="N15" i="4"/>
  <c r="N12" i="4"/>
  <c r="L17" i="4"/>
  <c r="F35" i="4"/>
  <c r="E35" i="4"/>
  <c r="H36" i="4"/>
  <c r="H35" i="4"/>
  <c r="G33" i="4"/>
  <c r="E43" i="3"/>
  <c r="C43" i="3"/>
  <c r="B43" i="3"/>
  <c r="E279" i="2"/>
  <c r="H43" i="3" s="1"/>
  <c r="N40" i="4" l="1"/>
  <c r="F29" i="4" l="1"/>
  <c r="E29" i="4"/>
  <c r="D29" i="4"/>
  <c r="C29" i="4"/>
  <c r="D26" i="4"/>
  <c r="C26" i="4"/>
  <c r="G36" i="4"/>
  <c r="G35" i="4"/>
  <c r="G32" i="4"/>
  <c r="G31" i="4"/>
  <c r="G30" i="4"/>
  <c r="G29" i="4"/>
  <c r="D23" i="4"/>
  <c r="C23" i="4"/>
  <c r="D17" i="4"/>
  <c r="C17" i="4"/>
  <c r="D12" i="4"/>
  <c r="C12" i="4"/>
  <c r="E46" i="3"/>
  <c r="E45" i="3"/>
  <c r="C46" i="3"/>
  <c r="C45" i="3"/>
  <c r="B46" i="3"/>
  <c r="B45" i="3"/>
  <c r="E42" i="3"/>
  <c r="E41" i="3"/>
  <c r="E40" i="3"/>
  <c r="E39" i="3"/>
  <c r="C42" i="3"/>
  <c r="C41" i="3"/>
  <c r="C40" i="3"/>
  <c r="C39" i="3"/>
  <c r="B42" i="3"/>
  <c r="B41" i="3"/>
  <c r="B40" i="3"/>
  <c r="B39" i="3"/>
  <c r="E48" i="3"/>
  <c r="E47" i="3"/>
  <c r="E44" i="3"/>
  <c r="C232" i="2"/>
  <c r="F27" i="4" s="1"/>
  <c r="B232" i="2"/>
  <c r="B37" i="3" s="1"/>
  <c r="E36" i="3"/>
  <c r="E35" i="3"/>
  <c r="E34" i="3"/>
  <c r="E33" i="3"/>
  <c r="E32" i="3"/>
  <c r="E31" i="3"/>
  <c r="E30" i="3"/>
  <c r="E29" i="3"/>
  <c r="E28" i="3"/>
  <c r="E27" i="3"/>
  <c r="E25" i="3"/>
  <c r="E24" i="3"/>
  <c r="E23" i="3"/>
  <c r="E20" i="3"/>
  <c r="E19" i="3"/>
  <c r="E18" i="3"/>
  <c r="E16" i="3"/>
  <c r="E14" i="3"/>
  <c r="E23" i="2"/>
  <c r="H48" i="3"/>
  <c r="D320" i="2"/>
  <c r="D319" i="2"/>
  <c r="D318" i="2"/>
  <c r="D317" i="2"/>
  <c r="D316" i="2"/>
  <c r="C315" i="2"/>
  <c r="C314" i="2"/>
  <c r="B314" i="2"/>
  <c r="D311" i="2"/>
  <c r="D310" i="2"/>
  <c r="D309" i="2"/>
  <c r="D308" i="2"/>
  <c r="D307" i="2"/>
  <c r="C306" i="2"/>
  <c r="C305" i="2"/>
  <c r="B305" i="2"/>
  <c r="B47" i="3" s="1"/>
  <c r="E295" i="2"/>
  <c r="H45" i="3" s="1"/>
  <c r="H46" i="3"/>
  <c r="D302" i="2"/>
  <c r="D301" i="2"/>
  <c r="D300" i="2"/>
  <c r="D299" i="2"/>
  <c r="D298" i="2"/>
  <c r="D294" i="2"/>
  <c r="D293" i="2"/>
  <c r="D292" i="2"/>
  <c r="D291" i="2"/>
  <c r="D290" i="2"/>
  <c r="D286" i="2"/>
  <c r="D285" i="2"/>
  <c r="D284" i="2"/>
  <c r="D283" i="2"/>
  <c r="D282" i="2"/>
  <c r="C281" i="2"/>
  <c r="B281" i="2"/>
  <c r="B44" i="3" s="1"/>
  <c r="H36" i="3"/>
  <c r="D229" i="2"/>
  <c r="D228" i="2"/>
  <c r="D227" i="2"/>
  <c r="D226" i="2"/>
  <c r="D225" i="2"/>
  <c r="C224" i="2"/>
  <c r="D220" i="2"/>
  <c r="D219" i="2"/>
  <c r="D218" i="2"/>
  <c r="D217" i="2"/>
  <c r="D216" i="2"/>
  <c r="H47" i="3"/>
  <c r="H44" i="3"/>
  <c r="E274" i="2"/>
  <c r="E276" i="2" s="1"/>
  <c r="H42" i="3" s="1"/>
  <c r="E267" i="2"/>
  <c r="E269" i="2" s="1"/>
  <c r="H41" i="3" s="1"/>
  <c r="E260" i="2"/>
  <c r="E262" i="2" s="1"/>
  <c r="H40" i="3" s="1"/>
  <c r="E253" i="2"/>
  <c r="E255" i="2" s="1"/>
  <c r="H39" i="3" s="1"/>
  <c r="D247" i="2"/>
  <c r="D246" i="2"/>
  <c r="D245" i="2"/>
  <c r="D244" i="2"/>
  <c r="D243" i="2"/>
  <c r="C223" i="2"/>
  <c r="C36" i="3" s="1"/>
  <c r="B223" i="2"/>
  <c r="B36" i="3" s="1"/>
  <c r="C47" i="3" l="1"/>
  <c r="F37" i="4"/>
  <c r="C44" i="3"/>
  <c r="F34" i="4"/>
  <c r="B48" i="3"/>
  <c r="C38" i="4"/>
  <c r="C48" i="3"/>
  <c r="D38" i="4"/>
  <c r="F26" i="4"/>
  <c r="E27" i="4"/>
  <c r="E26" i="4"/>
  <c r="E34" i="4"/>
  <c r="E37" i="4"/>
  <c r="H35" i="3"/>
  <c r="C215" i="2"/>
  <c r="B215" i="2"/>
  <c r="C209" i="2"/>
  <c r="B209" i="2"/>
  <c r="C203" i="2"/>
  <c r="B203" i="2"/>
  <c r="C191" i="2"/>
  <c r="B191" i="2"/>
  <c r="C197" i="2"/>
  <c r="B197" i="2"/>
  <c r="C185" i="2"/>
  <c r="B185" i="2"/>
  <c r="E174" i="2"/>
  <c r="E180" i="2" s="1"/>
  <c r="E182" i="2" s="1"/>
  <c r="C179" i="2"/>
  <c r="B179" i="2"/>
  <c r="C173" i="2"/>
  <c r="B173" i="2"/>
  <c r="E170" i="2"/>
  <c r="E171" i="2" s="1"/>
  <c r="H27" i="3" s="1"/>
  <c r="C167" i="2"/>
  <c r="B167" i="2"/>
  <c r="C153" i="2"/>
  <c r="B153" i="2"/>
  <c r="C147" i="2"/>
  <c r="B147" i="2"/>
  <c r="E144" i="2"/>
  <c r="E145" i="2" s="1"/>
  <c r="H23" i="3" s="1"/>
  <c r="C141" i="2"/>
  <c r="B141" i="2"/>
  <c r="B28" i="3" l="1"/>
  <c r="E18" i="4"/>
  <c r="C35" i="3"/>
  <c r="D25" i="4"/>
  <c r="C24" i="3"/>
  <c r="F14" i="4"/>
  <c r="C29" i="3"/>
  <c r="F19" i="4"/>
  <c r="B24" i="3"/>
  <c r="E14" i="4"/>
  <c r="C30" i="3"/>
  <c r="F20" i="4"/>
  <c r="C31" i="3"/>
  <c r="F21" i="4"/>
  <c r="B31" i="3"/>
  <c r="E21" i="4"/>
  <c r="B29" i="3"/>
  <c r="E19" i="4"/>
  <c r="B25" i="3"/>
  <c r="E15" i="4"/>
  <c r="C33" i="3"/>
  <c r="F23" i="4"/>
  <c r="C27" i="3"/>
  <c r="F17" i="4"/>
  <c r="B33" i="3"/>
  <c r="E23" i="4"/>
  <c r="C25" i="3"/>
  <c r="F15" i="4"/>
  <c r="C34" i="3"/>
  <c r="F24" i="4"/>
  <c r="B23" i="3"/>
  <c r="E13" i="4"/>
  <c r="B32" i="3"/>
  <c r="E22" i="4"/>
  <c r="B30" i="3"/>
  <c r="E20" i="4"/>
  <c r="B27" i="3"/>
  <c r="E17" i="4"/>
  <c r="C23" i="3"/>
  <c r="F13" i="4"/>
  <c r="C32" i="3"/>
  <c r="F22" i="4"/>
  <c r="C28" i="3"/>
  <c r="F18" i="4"/>
  <c r="B34" i="3"/>
  <c r="E24" i="4"/>
  <c r="B35" i="3"/>
  <c r="C25" i="4"/>
  <c r="E186" i="2"/>
  <c r="E183" i="2"/>
  <c r="H29" i="3" s="1"/>
  <c r="E176" i="2"/>
  <c r="E177" i="2" s="1"/>
  <c r="H28" i="3" s="1"/>
  <c r="E192" i="2" l="1"/>
  <c r="E194" i="2" s="1"/>
  <c r="E188" i="2"/>
  <c r="E189" i="2" s="1"/>
  <c r="H30" i="3" s="1"/>
  <c r="E198" i="2"/>
  <c r="E195" i="2"/>
  <c r="H31" i="3" s="1"/>
  <c r="E204" i="2"/>
  <c r="E206" i="2" s="1"/>
  <c r="E163" i="2"/>
  <c r="E165" i="2" s="1"/>
  <c r="E139" i="2"/>
  <c r="B134" i="2"/>
  <c r="D85" i="2"/>
  <c r="D84" i="2"/>
  <c r="D83" i="2"/>
  <c r="D82" i="2"/>
  <c r="D81" i="2"/>
  <c r="C80" i="2"/>
  <c r="H19" i="3"/>
  <c r="H18" i="3"/>
  <c r="E200" i="2" l="1"/>
  <c r="E201" i="2" s="1"/>
  <c r="H32" i="3" s="1"/>
  <c r="C22" i="3"/>
  <c r="F12" i="4"/>
  <c r="B22" i="3"/>
  <c r="E12" i="4"/>
  <c r="C19" i="3"/>
  <c r="B20" i="3"/>
  <c r="B19" i="3"/>
  <c r="C20" i="3"/>
  <c r="B18" i="3"/>
  <c r="E8" i="4"/>
  <c r="C18" i="3"/>
  <c r="F8" i="4"/>
  <c r="E207" i="2"/>
  <c r="H33" i="3" s="1"/>
  <c r="E210" i="2"/>
  <c r="E212" i="2" s="1"/>
  <c r="E150" i="2"/>
  <c r="E151" i="2" s="1"/>
  <c r="H24" i="3" s="1"/>
  <c r="E154" i="2"/>
  <c r="L3" i="4"/>
  <c r="C37" i="3"/>
  <c r="C242" i="2"/>
  <c r="C241" i="2"/>
  <c r="D28" i="4" s="1"/>
  <c r="B241" i="2"/>
  <c r="C28" i="4" s="1"/>
  <c r="E68" i="2"/>
  <c r="F11" i="4"/>
  <c r="E11" i="4"/>
  <c r="C61" i="2"/>
  <c r="C17" i="3" s="1"/>
  <c r="B61" i="2"/>
  <c r="B17" i="3" s="1"/>
  <c r="C14" i="3"/>
  <c r="B25" i="2"/>
  <c r="C3" i="4" s="1"/>
  <c r="C25" i="2"/>
  <c r="D3" i="4" s="1"/>
  <c r="C26" i="2"/>
  <c r="D31" i="2"/>
  <c r="D29" i="2"/>
  <c r="D28" i="2"/>
  <c r="D27" i="2"/>
  <c r="L7" i="4"/>
  <c r="L4" i="4"/>
  <c r="D63" i="2"/>
  <c r="D137" i="2"/>
  <c r="D136" i="2"/>
  <c r="D135" i="2"/>
  <c r="D238" i="2"/>
  <c r="D237" i="2"/>
  <c r="D236" i="2"/>
  <c r="D235" i="2"/>
  <c r="D234" i="2"/>
  <c r="C233" i="2"/>
  <c r="D67" i="2"/>
  <c r="D66" i="2"/>
  <c r="D65" i="2"/>
  <c r="D64" i="2"/>
  <c r="C62" i="2"/>
  <c r="D58" i="2"/>
  <c r="D57" i="2"/>
  <c r="D56" i="2"/>
  <c r="D55" i="2"/>
  <c r="D54" i="2"/>
  <c r="D49" i="2"/>
  <c r="D48" i="2"/>
  <c r="D47" i="2"/>
  <c r="D46" i="2"/>
  <c r="D45" i="2"/>
  <c r="C44" i="2"/>
  <c r="D40" i="2"/>
  <c r="D39" i="2"/>
  <c r="D38" i="2"/>
  <c r="D37" i="2"/>
  <c r="D36" i="2"/>
  <c r="C35" i="2"/>
  <c r="E156" i="2" l="1"/>
  <c r="E157" i="2" s="1"/>
  <c r="B38" i="3"/>
  <c r="E213" i="2"/>
  <c r="H34" i="3" s="1"/>
  <c r="C15" i="3"/>
  <c r="C21" i="3"/>
  <c r="E7" i="4"/>
  <c r="F7" i="4"/>
  <c r="H25" i="3" l="1"/>
  <c r="H26" i="3"/>
  <c r="B9" i="7"/>
  <c r="B10" i="7" s="1"/>
  <c r="B11" i="7" l="1"/>
  <c r="B12" i="7" s="1"/>
  <c r="B13" i="7" s="1"/>
  <c r="B14" i="7" s="1"/>
  <c r="B15" i="7" s="1"/>
  <c r="B21" i="7" s="1"/>
  <c r="B22" i="7" l="1"/>
  <c r="B23" i="7" l="1"/>
  <c r="B24" i="7" s="1"/>
  <c r="B25" i="7" s="1"/>
  <c r="B26" i="7" l="1"/>
  <c r="B27" i="7" s="1"/>
  <c r="B28" i="7" s="1"/>
  <c r="B29" i="7" s="1"/>
  <c r="B30" i="7" s="1"/>
  <c r="B31" i="7" s="1"/>
  <c r="B32" i="7" s="1"/>
  <c r="B33" i="7" s="1"/>
  <c r="B34" i="7" s="1"/>
  <c r="B35" i="7" l="1"/>
  <c r="B36" i="7" s="1"/>
  <c r="B37" i="7" s="1"/>
  <c r="B38" i="7" s="1"/>
  <c r="B40" i="7" s="1"/>
  <c r="B41" i="7" s="1"/>
  <c r="B42" i="7" s="1"/>
  <c r="B43" i="7" s="1"/>
  <c r="B44" i="7" s="1"/>
  <c r="B45" i="7" s="1"/>
  <c r="B46" i="7" s="1"/>
  <c r="B47" i="7" l="1"/>
  <c r="B48" i="7" s="1"/>
  <c r="B49" i="7" s="1"/>
  <c r="A4" i="4"/>
  <c r="L41" i="4"/>
  <c r="L40" i="4"/>
  <c r="L42" i="4"/>
  <c r="A5" i="4" l="1"/>
  <c r="A6" i="4" s="1"/>
  <c r="A7" i="4" s="1"/>
  <c r="A8" i="4"/>
  <c r="A9" i="4" s="1"/>
  <c r="A10" i="4" s="1"/>
  <c r="A11" i="4" s="1"/>
  <c r="A12" i="4" s="1"/>
  <c r="A13" i="4" s="1"/>
  <c r="A14" i="4" s="1"/>
  <c r="A17" i="4" l="1"/>
  <c r="A18" i="4" s="1"/>
  <c r="A19" i="4" s="1"/>
  <c r="A20" i="4" s="1"/>
  <c r="A21" i="4" s="1"/>
  <c r="A22" i="4" s="1"/>
  <c r="A23" i="4" s="1"/>
  <c r="A24" i="4" s="1"/>
  <c r="A25" i="4" s="1"/>
  <c r="A26" i="4" l="1"/>
  <c r="H22" i="3"/>
  <c r="A27" i="4" l="1"/>
  <c r="A28" i="4" s="1"/>
  <c r="A29" i="4" s="1"/>
  <c r="A30" i="4" s="1"/>
  <c r="A31" i="4" s="1"/>
  <c r="A32" i="4" s="1"/>
  <c r="A33" i="4" s="1"/>
  <c r="A34" i="4" s="1"/>
  <c r="A35" i="4" s="1"/>
  <c r="A36" i="4" s="1"/>
  <c r="A37" i="4" s="1"/>
  <c r="A38" i="4" s="1"/>
  <c r="E17" i="3"/>
  <c r="H17" i="3"/>
  <c r="B15" i="3" l="1"/>
  <c r="E13" i="3"/>
  <c r="C13" i="3"/>
  <c r="B13" i="3"/>
  <c r="E32" i="2"/>
  <c r="H13" i="3" s="1"/>
  <c r="A14" i="3"/>
  <c r="A15" i="3" s="1"/>
  <c r="I39" i="4" l="1"/>
  <c r="A34" i="2"/>
  <c r="J3" i="4" l="1"/>
  <c r="J12" i="4"/>
  <c r="J26" i="4"/>
  <c r="H38" i="3"/>
  <c r="E239" i="2"/>
  <c r="H37" i="3" s="1"/>
  <c r="Q11" i="4" l="1"/>
  <c r="Q10" i="4"/>
  <c r="Q9" i="4"/>
  <c r="J19" i="3" s="1"/>
  <c r="Q6" i="4"/>
  <c r="Q5" i="4"/>
  <c r="Q4" i="4"/>
  <c r="Q26" i="4"/>
  <c r="J36" i="3" s="1"/>
  <c r="Q38" i="4"/>
  <c r="J48" i="3" s="1"/>
  <c r="Q37" i="4"/>
  <c r="Q30" i="4"/>
  <c r="J40" i="3" s="1"/>
  <c r="Q31" i="4"/>
  <c r="J41" i="3" s="1"/>
  <c r="Q32" i="4"/>
  <c r="J42" i="3" s="1"/>
  <c r="Q33" i="4"/>
  <c r="J43" i="3" s="1"/>
  <c r="Q36" i="4"/>
  <c r="J46" i="3" s="1"/>
  <c r="Q35" i="4"/>
  <c r="J45" i="3" s="1"/>
  <c r="Q29" i="4"/>
  <c r="J39" i="3" s="1"/>
  <c r="Q34" i="4"/>
  <c r="J44" i="3" s="1"/>
  <c r="Q28" i="4"/>
  <c r="J38" i="3" s="1"/>
  <c r="Q27" i="4"/>
  <c r="J37" i="3" s="1"/>
  <c r="Q12" i="4"/>
  <c r="J22" i="3" s="1"/>
  <c r="Q25" i="4"/>
  <c r="J35" i="3" s="1"/>
  <c r="Q24" i="4"/>
  <c r="J34" i="3" s="1"/>
  <c r="Q21" i="4"/>
  <c r="J31" i="3" s="1"/>
  <c r="Q23" i="4"/>
  <c r="J33" i="3" s="1"/>
  <c r="Q19" i="4"/>
  <c r="J29" i="3" s="1"/>
  <c r="Q20" i="4"/>
  <c r="J30" i="3" s="1"/>
  <c r="Q22" i="4"/>
  <c r="J32" i="3" s="1"/>
  <c r="Q17" i="4"/>
  <c r="Q13" i="4"/>
  <c r="J23" i="3" s="1"/>
  <c r="Q18" i="4"/>
  <c r="J28" i="3" s="1"/>
  <c r="Q14" i="4"/>
  <c r="J24" i="3" s="1"/>
  <c r="Q15" i="4"/>
  <c r="J25" i="3" s="1"/>
  <c r="Q3" i="4"/>
  <c r="I13" i="3" s="1"/>
  <c r="J13" i="3" s="1"/>
  <c r="Q8" i="4"/>
  <c r="J18" i="3" s="1"/>
  <c r="Q7" i="4"/>
  <c r="J17" i="3" s="1"/>
  <c r="J39" i="4"/>
  <c r="E22" i="3"/>
  <c r="J27" i="3" l="1"/>
  <c r="J26" i="3"/>
  <c r="J47" i="3"/>
  <c r="Q39" i="4"/>
  <c r="E38" i="3"/>
  <c r="C38" i="3"/>
  <c r="E37" i="3"/>
  <c r="E21" i="3"/>
  <c r="B21" i="3"/>
  <c r="B14" i="3"/>
  <c r="H21" i="3" l="1"/>
  <c r="J21" i="3" s="1"/>
  <c r="A43" i="2"/>
  <c r="A52" i="2" s="1"/>
  <c r="A61" i="2" l="1"/>
  <c r="A70" i="2" s="1"/>
  <c r="A79" i="2" s="1"/>
  <c r="A88" i="2" s="1"/>
  <c r="A125" i="2" s="1"/>
  <c r="A134" i="2" s="1"/>
  <c r="A141" i="2" l="1"/>
  <c r="A147" i="2" s="1"/>
  <c r="A153" i="2" s="1"/>
  <c r="E59" i="3"/>
  <c r="A159" i="2" l="1"/>
  <c r="A167" i="2" s="1"/>
  <c r="A173" i="2" s="1"/>
  <c r="A179" i="2" s="1"/>
  <c r="A185" i="2" s="1"/>
  <c r="A191" i="2" s="1"/>
  <c r="A197" i="2" s="1"/>
  <c r="A203" i="2" s="1"/>
  <c r="A209" i="2" s="1"/>
  <c r="E50" i="2"/>
  <c r="H15" i="3" s="1"/>
  <c r="J15" i="3" s="1"/>
  <c r="B16" i="3"/>
  <c r="C16" i="3"/>
  <c r="C51" i="3"/>
  <c r="E15" i="3"/>
  <c r="D10" i="3"/>
  <c r="D9" i="3"/>
  <c r="D8" i="3"/>
  <c r="D69" i="3" s="1"/>
  <c r="D7" i="3"/>
  <c r="D6" i="3"/>
  <c r="D5" i="3"/>
  <c r="D4" i="3"/>
  <c r="D3" i="3"/>
  <c r="H16" i="3"/>
  <c r="H14" i="3"/>
  <c r="A215" i="2" l="1"/>
  <c r="A223" i="2" s="1"/>
  <c r="A232" i="2" s="1"/>
  <c r="A241" i="2" s="1"/>
  <c r="J16" i="3"/>
  <c r="J14" i="3"/>
  <c r="A250" i="2" l="1"/>
  <c r="A257" i="2" s="1"/>
  <c r="A264" i="2" s="1"/>
  <c r="A271" i="2" s="1"/>
  <c r="A278" i="2" s="1"/>
  <c r="A281" i="2" s="1"/>
  <c r="A289" i="2" l="1"/>
  <c r="A297" i="2" s="1"/>
  <c r="A305" i="2" s="1"/>
  <c r="A314" i="2" s="1"/>
  <c r="A16" i="3"/>
  <c r="A17" i="3" l="1"/>
  <c r="A18" i="3" l="1"/>
  <c r="A19" i="3" s="1"/>
  <c r="A20" i="3" s="1"/>
  <c r="A21" i="3" l="1"/>
  <c r="A22" i="3" s="1"/>
  <c r="A23" i="3" s="1"/>
  <c r="A24" i="3" s="1"/>
  <c r="A25" i="3" s="1"/>
  <c r="A26" i="3" s="1"/>
  <c r="A27" i="3" s="1"/>
  <c r="A28" i="3" l="1"/>
  <c r="A29" i="3" s="1"/>
  <c r="A30" i="3" s="1"/>
  <c r="A31" i="3" s="1"/>
  <c r="A32" i="3" s="1"/>
  <c r="A33" i="3" s="1"/>
  <c r="A34" i="3" s="1"/>
  <c r="A37" i="3" s="1"/>
  <c r="A38" i="3" s="1"/>
  <c r="A39" i="3" l="1"/>
  <c r="A40" i="3" s="1"/>
  <c r="A41" i="3" s="1"/>
  <c r="A42" i="3" s="1"/>
  <c r="A43" i="3" l="1"/>
  <c r="A44" i="3" s="1"/>
  <c r="A45" i="3" s="1"/>
  <c r="A46" i="3" s="1"/>
  <c r="A47" i="3" s="1"/>
  <c r="A48" i="3" s="1"/>
  <c r="E88" i="2"/>
  <c r="H20" i="3" s="1"/>
  <c r="J20" i="3" l="1"/>
  <c r="J49" i="3" s="1"/>
  <c r="E58" i="3" s="1"/>
  <c r="E60" i="3"/>
  <c r="E61" i="3" l="1"/>
</calcChain>
</file>

<file path=xl/sharedStrings.xml><?xml version="1.0" encoding="utf-8"?>
<sst xmlns="http://schemas.openxmlformats.org/spreadsheetml/2006/main" count="559" uniqueCount="437">
  <si>
    <t>Data Program Studi Yang Dievaluasi</t>
  </si>
  <si>
    <t>Nama Perguruan Tinggi</t>
  </si>
  <si>
    <t xml:space="preserve">Nama Fakultas            </t>
  </si>
  <si>
    <t xml:space="preserve">Nama Program Studi    </t>
  </si>
  <si>
    <t xml:space="preserve">Tanggal Penilaian        </t>
  </si>
  <si>
    <t>Data Evaluator</t>
  </si>
  <si>
    <t xml:space="preserve">Nama Evaluator           </t>
  </si>
  <si>
    <t xml:space="preserve">Perguruan Tinggi Asal  </t>
  </si>
  <si>
    <t xml:space="preserve">Program Studi Asal      </t>
  </si>
  <si>
    <t>NO.</t>
  </si>
  <si>
    <t>BUTIR</t>
  </si>
  <si>
    <t>Nilai</t>
  </si>
  <si>
    <t>INFORMASI DARI INSTRUMEN 
PROGRAM STUDI BARU</t>
  </si>
  <si>
    <t>FORMAT 1. LAPORAN ASESMEN KECUKUPAN PROGRAM STUDI BARU</t>
  </si>
  <si>
    <t>NILAI</t>
  </si>
  <si>
    <t>BOBOT</t>
  </si>
  <si>
    <t>NILAI TERBOBOTI</t>
  </si>
  <si>
    <t>ASPEK PENILAIAN</t>
  </si>
  <si>
    <t>Total Nilai (terboboti) yang diperoleh</t>
  </si>
  <si>
    <t>Keterangan</t>
  </si>
  <si>
    <t>No.</t>
  </si>
  <si>
    <t>Butir</t>
  </si>
  <si>
    <t>Kriteria</t>
  </si>
  <si>
    <t>Bobot Kriteria</t>
  </si>
  <si>
    <t>Elemen</t>
  </si>
  <si>
    <t>Bobot Butir</t>
  </si>
  <si>
    <t>Komentar Umum Penilaian Seluruh Kriteria</t>
  </si>
  <si>
    <t xml:space="preserve">                                       </t>
  </si>
  <si>
    <t xml:space="preserve">                    </t>
  </si>
  <si>
    <t>YANG DIISI HANYA SEL YANG BERWARNA KUNING</t>
  </si>
  <si>
    <t>1.2</t>
  </si>
  <si>
    <t>Simpulan</t>
  </si>
  <si>
    <t>SW</t>
  </si>
  <si>
    <t>SD</t>
  </si>
  <si>
    <t>A</t>
  </si>
  <si>
    <t>B</t>
  </si>
  <si>
    <t>Ada</t>
  </si>
  <si>
    <t>Tidak Ada</t>
  </si>
  <si>
    <t>Pemenuhan Persyaratan Administratif</t>
  </si>
  <si>
    <t>Persyaratan administratif</t>
  </si>
  <si>
    <t xml:space="preserve">                                                                                                      </t>
  </si>
  <si>
    <t xml:space="preserve">Jelaskan rencana sistem penjaminan mutu program studi </t>
  </si>
  <si>
    <t>Program</t>
  </si>
  <si>
    <t>Tidak ada nilai 1</t>
  </si>
  <si>
    <t>Nomor</t>
  </si>
  <si>
    <t>Sub-Elemen</t>
  </si>
  <si>
    <t>Bobot Elemen</t>
  </si>
  <si>
    <t>Bobot Sub-Elemen</t>
  </si>
  <si>
    <t>3.  Unit Pengelola Program Studi</t>
  </si>
  <si>
    <t>Nama Badan Penyelenggara</t>
  </si>
  <si>
    <t>Ketikkan di sini komentar umum mengenai isi usulan program studi, tunjukkan bagian-bagian yang menjadi kelemahan dari usulan tersebut</t>
  </si>
  <si>
    <t>Ketikkan di sini mengenai nomor dan tanggal dokumen yang diminta</t>
  </si>
  <si>
    <t>Ketikkan di sini penjelasan tentangg rancangan tata kelola yang mencakup lima aspek</t>
  </si>
  <si>
    <t>C</t>
  </si>
  <si>
    <t>D</t>
  </si>
  <si>
    <t>E</t>
  </si>
  <si>
    <t>F</t>
  </si>
  <si>
    <t>2.  Sumber Daya Manusia</t>
  </si>
  <si>
    <t>1.1</t>
  </si>
  <si>
    <t>Persyaratan substansi dan sarana prasarana</t>
  </si>
  <si>
    <t>Skor</t>
  </si>
  <si>
    <t>Tenaga Kependidikan</t>
  </si>
  <si>
    <t>G</t>
  </si>
  <si>
    <t>Indikator</t>
  </si>
  <si>
    <t>Tidak ada datanya</t>
  </si>
  <si>
    <t xml:space="preserve">Nama Perguruan Tinggi </t>
  </si>
  <si>
    <t>3. UPPS</t>
  </si>
  <si>
    <t>3.4</t>
  </si>
  <si>
    <t>Tidak terdapat rumusan capaian pembelajaran</t>
  </si>
  <si>
    <r>
      <t xml:space="preserve">Tidak menjelaskan rencana perwujudan </t>
    </r>
    <r>
      <rPr>
        <i/>
        <sz val="10"/>
        <rFont val="Arial Narrow"/>
        <family val="2"/>
      </rPr>
      <t>good governance</t>
    </r>
    <r>
      <rPr>
        <sz val="10"/>
        <rFont val="Arial Narrow"/>
        <family val="2"/>
      </rPr>
      <t xml:space="preserve"> dan kebijakan anti plagiasi</t>
    </r>
  </si>
  <si>
    <t>Surat Persetujuan Senat Perguruan Tinggi (dilengkapi dengan Berita Acara Rapat Senat dan Daftar Hadir Peserta Rapat Senat)</t>
  </si>
  <si>
    <t>Tidak mendeskripsikan/ menguraikan visi keilmuan program studi yang diusulkan atau penjelasan tidak relevan</t>
  </si>
  <si>
    <r>
      <t xml:space="preserve">Perwujudan </t>
    </r>
    <r>
      <rPr>
        <i/>
        <sz val="10"/>
        <rFont val="Arial Narrow"/>
        <family val="2"/>
      </rPr>
      <t>good governance</t>
    </r>
    <r>
      <rPr>
        <sz val="10"/>
        <rFont val="Arial Narrow"/>
        <family val="2"/>
      </rPr>
      <t xml:space="preserve"> mencakup kurang dari 6 (enam) pilar tata pamong dan tidak dilengkapi dengan penjelasan mengenai kebijakan anti plagiasi untuk podi yang diusulkan </t>
    </r>
  </si>
  <si>
    <t>Ketikkan di sini penjelasan mengenai visi keilmuan program studi yang diusulkan</t>
  </si>
  <si>
    <t>Visi Keilmuan Program Studi</t>
  </si>
  <si>
    <t>Capaian Pembelajaran</t>
  </si>
  <si>
    <t xml:space="preserve">2.1 </t>
  </si>
  <si>
    <t xml:space="preserve">3.1 </t>
  </si>
  <si>
    <t xml:space="preserve">3.2 </t>
  </si>
  <si>
    <t>Profesi</t>
  </si>
  <si>
    <t>Surat Rekomendasi L2DIKTI</t>
  </si>
  <si>
    <t>Dokumen Perjanjian Kerja Sama (MoU) dengan  HIMPSI</t>
  </si>
  <si>
    <t xml:space="preserve">Scan asli Dokumen Kerjasama (MoA) dengan Tempat LPPU di luar kampus untuk kegiatan akademik </t>
  </si>
  <si>
    <t>SK Pembukaan Program Studi Psikologi atau Program Studi Psikologi Islam atau Program Studi Psikologi Kristen, Program Studi Psikologi Hindu, atau program studi psikologi lainnya pada Program Sarjana yang menggunakan kurikulum AP2TPI</t>
  </si>
  <si>
    <t>Sertifikat Akreditasi Program Studi Psikologi atau Program Studi Psikologi Islam atau Program Studi Psikologi Kristen, Program Studi Psikologi Hindu, atau program studi psikologi lainnya pada Program Sarjana yang menggunakan kurikulum AP2TPI, dan terakreditasi dari lembaga akreditasi nasional program Sarjana (B, Baik Sekali, atau Terakreditasi sesuai ketentuan perundang-undangan)</t>
  </si>
  <si>
    <t>Visi keilmuan Program Studi Profesi Psikolog yang diusulkan sesuai dengan pengembangan bidang ilmu, pengetahuan, teknologi, dan seni (IPTEKS) dan bidang kajian program studi yang diusulkan yang mencakup aspek 
1. misi, filosofi, metode keilmuan, dan strategi pencapaian tujuan;
2. pengembangan keprofesian dalam 3 (tiga) tahun yang akan datang; 
3. standar kompetensi psikolog di tingkat nasional dan internasional; dan
4. kasus-kasus yang berkembang;</t>
  </si>
  <si>
    <t>Tidak dijelaskan atau penjelasan tidak sesuai</t>
  </si>
  <si>
    <t>Tidak ada nilai 3</t>
  </si>
  <si>
    <t>Pelaksanaan Praktik/Praktikum dan Sejenisnya</t>
  </si>
  <si>
    <t>Sistem Penilaian Pembelajaran dan Tata Cara Pelaporan Penilaian</t>
  </si>
  <si>
    <t>Keterpenuhan sistem penilaian pembelajaran dan tata cara pelaporan penilaian yang transparan dan akuntabel diindikasikan dengan adanya:
1. metode yang sistematis untuk mengukur capaian pembelajaran,
2. standar penilaian yang dikomunikasikan kepada mahasiswa di awal perkuliahan,
3. persyaratan kelulusan,
4. sistem ujian,
5. metode verifikasi identitas peserta ujian, dan
6. tata cara pelaporan hasil evaluasi yang dapat diakses secara daring dengan mudah oleh mahasiswa</t>
  </si>
  <si>
    <t>Rancangan sistem penilaian pembelajaran dan tata cara pelaporan memenuhi 6 (enam) aspek</t>
  </si>
  <si>
    <t>Rancangan sistem penilaian pembelajaran dan tata cara pelaporan memenuhi aspek 1, 2, 3, 4, dan 6</t>
  </si>
  <si>
    <t>Rancangan sistem penilaian pembelajaran dan tata cara pelaporan memenuhi aspek 1, 2, 3, dan 6</t>
  </si>
  <si>
    <t xml:space="preserve">Rancangan sistem penilaian pembelajaran dan tata cara pelaporan memenuhi kurang dari 4 (empat) aspek  </t>
  </si>
  <si>
    <t>Rencana pelaksanaan praktik/praktikum dll ditunjukkan dengan adanya:
1. Panduan praktik/praktikum sesuai dengan mata kuliah berpraktikum
2. Lokasi praktik/praktikum
3. Kerjasama institusi yang dibangun (didukung dengan MoA)
4. Jadwal praktik/praktikum yang jelas</t>
  </si>
  <si>
    <t>2.1.1</t>
  </si>
  <si>
    <t>2.1.3</t>
  </si>
  <si>
    <t>Kualifikasi akademik supervisor substansi</t>
  </si>
  <si>
    <t>Rancangan Tata Cara Penerimaan Mahasiswa</t>
  </si>
  <si>
    <t>Ketersediaan dokumen tentang tata cara penerimaan mahasiswa baru  yang mencakup: 
1. Kebijakan rekrutmen calon mahasiswa baru, 
2. Kriteria seleksi mahasiswa baru, 
3. Prosedur penerimaan mahasiswa baru, dan
4. Sistem pengambilan keputusan.</t>
  </si>
  <si>
    <t>Rancangan dokumen tentang tata cara penerimaan mahasiswa baru mencakup 4 (empat) aspek</t>
  </si>
  <si>
    <t>Rancangan dokumen tentang tata cara penerimaan mahasiswa baru mencakup 3 (tiga) aspek pertama</t>
  </si>
  <si>
    <t>Tidak ada rancangan dokumen tata cara penerimaan mahasiswa baru</t>
  </si>
  <si>
    <t>Supervisor Substansi (Jumlah supervisor substansi progam studi di unit pengelola program studi, berdasarkan pendidikan tertinggi, jabatan fungsional, pendidikan tertinggi, dan kompetensi)</t>
  </si>
  <si>
    <t>Supervisor Administrasi (Jumlah supervisor administrasi progam studi di unit pengelola program studi, berdasarkan pendidikan tertinggi, jabatan fungsional, dan kompetensi)</t>
  </si>
  <si>
    <t>Penugasan formal  (dari Prodi atau dari Institusinya)</t>
  </si>
  <si>
    <t>2.3.1</t>
  </si>
  <si>
    <t>Tidak ada penjelasan mengenai struktur organisasi Unit Pengelola proram Studi</t>
  </si>
  <si>
    <t>Struktur organisasi UPPS menunjukkan dengan jelas keberadaan/kedudukan program studi yang diusulkan. Struktur organisasi dipaparkan dalam bentuk bagan disertai dengan penjelasan keberadaan unsur penyusun kebijakan, pelaksana akademis, pengawas dan penjaminan mutu, penunjang atau sumber belajar, dan tata usaha, serta penjelasan tata kerja atau tata hubungan antar ke lima unsur tersebut</t>
  </si>
  <si>
    <t>Hanya memaparkan bagan struktur organisasi Unit Pengelola Program Studi dan tidak menunjukkan keberadaan atau kedudukan program studi yang diusulkan.</t>
  </si>
  <si>
    <r>
      <t xml:space="preserve">Struktur organisasi UPPS menunjukkan dengan jelas keberadaan/kedudukan program studi yang diusulkan. Struktur organisasi dipaparkan dalam bentuk bagan disertai dengan penjelasan keberadaan unsur penyusun kebijakan, pelaksana akademis, pengawas dan penjaminan mutu, penunjang atau sumber belajar, dan tata usaha, serta penjelasan tata kerja atau tata hubungan antar ke lima unsur tersebut disertai </t>
    </r>
    <r>
      <rPr>
        <i/>
        <sz val="10"/>
        <rFont val="Arial Narrow"/>
        <family val="2"/>
      </rPr>
      <t>link</t>
    </r>
    <r>
      <rPr>
        <sz val="10"/>
        <rFont val="Arial Narrow"/>
        <family val="2"/>
      </rPr>
      <t xml:space="preserve"> yang menunjukkan keberadaan dokumen Organisasi dan Tata Kerja Perguruan Tinggi Pengusul</t>
    </r>
  </si>
  <si>
    <t>3.1.1</t>
  </si>
  <si>
    <t>3.1.2</t>
  </si>
  <si>
    <r>
      <t xml:space="preserve">Rancangan good governance, untuk program studi yang diusulkan, dengan enam pilar tata pamong yang mampu menjamin terwujudnya visi, terlaksanakannya misi, tercapainya tujuan, dan berhasilnya strategi yang digunakan secara kredibel, transparan, akuntabel, bertanggung jawab, dan adil serta manajemen resiko pada </t>
    </r>
    <r>
      <rPr>
        <b/>
        <sz val="10"/>
        <rFont val="Arial Narrow"/>
        <family val="2"/>
      </rPr>
      <t>unit pengelola program studi</t>
    </r>
    <r>
      <rPr>
        <sz val="10"/>
        <rFont val="Arial Narrow"/>
        <family val="2"/>
      </rPr>
      <t xml:space="preserve"> yang diusulkan. Pengusul wajib menjelaskan rencana kebijakan </t>
    </r>
    <r>
      <rPr>
        <b/>
        <sz val="10"/>
        <rFont val="Arial Narrow"/>
        <family val="2"/>
      </rPr>
      <t xml:space="preserve">anti plagiasi </t>
    </r>
    <r>
      <rPr>
        <sz val="10"/>
        <rFont val="Arial Narrow"/>
        <family val="2"/>
      </rPr>
      <t>pada program studi yang diusulkan.</t>
    </r>
  </si>
  <si>
    <t>Keterlaksanaan Sistem Penjaminan Mutu Internal (SPMI) perguruan tinggi pengusul berdasarkan keberadaan 5 (lima) aspek, yaitu: 
1. dokumen legal pembentukan unsur pelaksana penjaminan mutu; 
2. ketersediaan dokumen mutu: kebijakan SPMI, manual SPMI, standar SPMI, dan formulir SPMI; 
3. terlaksananya siklus penjaminan mutu (siklus PPEPP); 
4. bukti sahih efektivitas pelaksanaan penjaminan mutu; dan 
5. memiliki external benchmarking dalam peningkatan mutu.</t>
  </si>
  <si>
    <r>
      <t xml:space="preserve">Keterlaksanaan Sistem Penjaminan Mutu Internal Perguruan Tinggi Pengusul mencakup 3 (tiga) aspek pertama dilengkapi dengan penjelasan yang rinci dan </t>
    </r>
    <r>
      <rPr>
        <i/>
        <sz val="10"/>
        <rFont val="Arial Narrow"/>
        <family val="2"/>
      </rPr>
      <t>link</t>
    </r>
    <r>
      <rPr>
        <sz val="10"/>
        <rFont val="Arial Narrow"/>
        <family val="2"/>
      </rPr>
      <t xml:space="preserve"> dokumen SPMI dan dokumen pendukung</t>
    </r>
  </si>
  <si>
    <r>
      <t xml:space="preserve">Keterlaksanaan Sistem Penjaminan Mutu Internal Perguruan Tinggi Pengusul mencakup 4 (empat) aspek pertama dilengkapi dengan penjelasan yang rinci dan </t>
    </r>
    <r>
      <rPr>
        <i/>
        <sz val="10"/>
        <rFont val="Arial Narrow"/>
        <family val="2"/>
      </rPr>
      <t>link</t>
    </r>
    <r>
      <rPr>
        <sz val="10"/>
        <rFont val="Arial Narrow"/>
        <family val="2"/>
      </rPr>
      <t xml:space="preserve"> dokumen SPMI dan dokumen pendukung</t>
    </r>
  </si>
  <si>
    <r>
      <t xml:space="preserve">Keterlaksanaan Sistem Penjaminan Mutu Internal Perguruan Tinggi Pengusul mencakup 5 (lima) aspek dilengkapi dengan penjelasan yang rinci dan </t>
    </r>
    <r>
      <rPr>
        <i/>
        <sz val="10"/>
        <rFont val="Arial Narrow"/>
        <family val="2"/>
      </rPr>
      <t>link</t>
    </r>
    <r>
      <rPr>
        <sz val="10"/>
        <rFont val="Arial Narrow"/>
        <family val="2"/>
      </rPr>
      <t xml:space="preserve"> dokumen SPMI dan dokumen pendukung</t>
    </r>
  </si>
  <si>
    <r>
      <t xml:space="preserve">Perwujudan </t>
    </r>
    <r>
      <rPr>
        <i/>
        <sz val="10"/>
        <rFont val="Arial Narrow"/>
        <family val="2"/>
      </rPr>
      <t>good governance</t>
    </r>
    <r>
      <rPr>
        <sz val="10"/>
        <rFont val="Arial Narrow"/>
        <family val="2"/>
      </rPr>
      <t xml:space="preserve"> mencakup 6 (enam) pilar tata pamong dan dilengkapi dengan penjelasan yang lengkap dan rancangan SK Pemimpin PT pengusul tentang kebijakan anti plagiasi untuk podi yang diusulkan (ditunjukkan dengan </t>
    </r>
    <r>
      <rPr>
        <i/>
        <sz val="10"/>
        <rFont val="Arial Narrow"/>
        <family val="2"/>
      </rPr>
      <t>link</t>
    </r>
    <r>
      <rPr>
        <sz val="10"/>
        <rFont val="Arial Narrow"/>
        <family val="2"/>
      </rPr>
      <t xml:space="preserve"> penyimpanan berkas Rancangan SK Pemimpin PT tersebut) </t>
    </r>
  </si>
  <si>
    <r>
      <t xml:space="preserve">Perwujudan </t>
    </r>
    <r>
      <rPr>
        <i/>
        <sz val="10"/>
        <rFont val="Arial Narrow"/>
        <family val="2"/>
      </rPr>
      <t>good governance</t>
    </r>
    <r>
      <rPr>
        <sz val="10"/>
        <rFont val="Arial Narrow"/>
        <family val="2"/>
      </rPr>
      <t xml:space="preserve"> mencakup 6 (enam) pilar tata pamong dan dilengkapi dengan penjelasan yan cukup lengkap dan rancangan SK Pemimpin PT pengusul tentang kebijakan anti plagiasi untuk podi yang diusulkan (ditunjukkan dengan link penyimpanan berkas Rancangan SK Pemimpin PT tersebut)  </t>
    </r>
  </si>
  <si>
    <t>Ruang kuliah, ruang kerja dosen, kantor, seminar dan perpustakaan</t>
  </si>
  <si>
    <t>Luas ruang kuliah &gt; 1 m2 dan berstatus milik sendiri</t>
  </si>
  <si>
    <t>Luas ruang dosen &gt; 4 m2 dan berstatus milik sendiri</t>
  </si>
  <si>
    <t>Luas ruang kantor &gt; 4 m2 dan berstatus milik sendiri</t>
  </si>
  <si>
    <t>Luas ruang seminar &gt; 4 m2 dan berstatus milik sendiri</t>
  </si>
  <si>
    <r>
      <t xml:space="preserve">Keterlaksanaan Sistem Penjaminan Mutu Internal Perguruan Tinggi Pengusul mencakup kurang dari 3 (tiga) aspek dan tidak dilengkapi dengan penjelasan yang rinci dan </t>
    </r>
    <r>
      <rPr>
        <i/>
        <sz val="10"/>
        <rFont val="Arial Narrow"/>
        <family val="2"/>
      </rPr>
      <t>link</t>
    </r>
    <r>
      <rPr>
        <sz val="10"/>
        <rFont val="Arial Narrow"/>
        <family val="2"/>
      </rPr>
      <t xml:space="preserve"> dokumen SPMI dan dokumen pendukung</t>
    </r>
  </si>
  <si>
    <t>Sarana dan Prasarana</t>
  </si>
  <si>
    <t>3.3</t>
  </si>
  <si>
    <t>3.3.1</t>
  </si>
  <si>
    <t>3.3.2</t>
  </si>
  <si>
    <t>3.3.3</t>
  </si>
  <si>
    <t>3.3.4</t>
  </si>
  <si>
    <t>Kualifikasi akademik dan pengalaman kerja supervisor administrasi</t>
  </si>
  <si>
    <t xml:space="preserve">2.5 </t>
  </si>
  <si>
    <t>Luaran Calon Dosen Homebase</t>
  </si>
  <si>
    <t>2.3.2</t>
  </si>
  <si>
    <r>
      <t>Luas perpustakaan &gt; 300 m</t>
    </r>
    <r>
      <rPr>
        <vertAlign val="superscript"/>
        <sz val="10"/>
        <rFont val="Arial Narrow"/>
        <family val="2"/>
      </rPr>
      <t>2</t>
    </r>
  </si>
  <si>
    <r>
      <t>Luas perpustakaan antara 200 - 300 m</t>
    </r>
    <r>
      <rPr>
        <vertAlign val="superscript"/>
        <sz val="10"/>
        <rFont val="Arial Narrow"/>
        <family val="2"/>
      </rPr>
      <t>2</t>
    </r>
    <r>
      <rPr>
        <sz val="10"/>
        <rFont val="Arial Narrow"/>
        <family val="2"/>
      </rPr>
      <t xml:space="preserve"> maka nilai </t>
    </r>
    <r>
      <rPr>
        <b/>
        <sz val="10"/>
        <rFont val="Arial Narrow"/>
        <family val="2"/>
      </rPr>
      <t>-0,5 + 0,015 x luas ruang perpustakaan</t>
    </r>
    <r>
      <rPr>
        <sz val="10"/>
        <rFont val="Arial Narrow"/>
        <family val="2"/>
      </rPr>
      <t>)</t>
    </r>
  </si>
  <si>
    <r>
      <t>Luas perpustakaan = 200 m</t>
    </r>
    <r>
      <rPr>
        <vertAlign val="superscript"/>
        <sz val="10"/>
        <rFont val="Arial Narrow"/>
        <family val="2"/>
      </rPr>
      <t>2</t>
    </r>
  </si>
  <si>
    <r>
      <t>Luas perpustakaan &lt; 200 m</t>
    </r>
    <r>
      <rPr>
        <vertAlign val="superscript"/>
        <sz val="10"/>
        <rFont val="Arial Narrow"/>
        <family val="2"/>
      </rPr>
      <t>2</t>
    </r>
  </si>
  <si>
    <r>
      <t>Luas ruang kuliah = 1 m</t>
    </r>
    <r>
      <rPr>
        <vertAlign val="superscript"/>
        <sz val="10"/>
        <rFont val="Arial Narrow"/>
        <family val="2"/>
      </rPr>
      <t>2</t>
    </r>
    <r>
      <rPr>
        <sz val="10"/>
        <rFont val="Arial Narrow"/>
        <family val="2"/>
      </rPr>
      <t xml:space="preserve"> </t>
    </r>
  </si>
  <si>
    <r>
      <t>Luas ruang dosen = 4 m</t>
    </r>
    <r>
      <rPr>
        <vertAlign val="superscript"/>
        <sz val="10"/>
        <rFont val="Arial Narrow"/>
        <family val="2"/>
      </rPr>
      <t>2</t>
    </r>
    <r>
      <rPr>
        <sz val="10"/>
        <rFont val="Arial Narrow"/>
        <family val="2"/>
      </rPr>
      <t xml:space="preserve"> </t>
    </r>
  </si>
  <si>
    <r>
      <t>Luas ruang kantor = 4 m</t>
    </r>
    <r>
      <rPr>
        <vertAlign val="superscript"/>
        <sz val="10"/>
        <rFont val="Arial Narrow"/>
        <family val="2"/>
      </rPr>
      <t>2</t>
    </r>
    <r>
      <rPr>
        <sz val="10"/>
        <rFont val="Arial Narrow"/>
        <family val="2"/>
      </rPr>
      <t xml:space="preserve"> </t>
    </r>
  </si>
  <si>
    <r>
      <t>Luas ruang seminar = 4 m</t>
    </r>
    <r>
      <rPr>
        <vertAlign val="superscript"/>
        <sz val="10"/>
        <rFont val="Arial Narrow"/>
        <family val="2"/>
      </rPr>
      <t>2</t>
    </r>
    <r>
      <rPr>
        <sz val="10"/>
        <rFont val="Arial Narrow"/>
        <family val="2"/>
      </rPr>
      <t xml:space="preserve"> </t>
    </r>
  </si>
  <si>
    <r>
      <t>Luas ruang kuliah antara 0 - 1 m</t>
    </r>
    <r>
      <rPr>
        <vertAlign val="superscript"/>
        <sz val="10"/>
        <rFont val="Arial Narrow"/>
        <family val="2"/>
      </rPr>
      <t>2</t>
    </r>
    <r>
      <rPr>
        <sz val="10"/>
        <rFont val="Arial Narrow"/>
        <family val="2"/>
      </rPr>
      <t xml:space="preserve"> </t>
    </r>
  </si>
  <si>
    <r>
      <t>Luas ruang dosen antara 0 - 4 m</t>
    </r>
    <r>
      <rPr>
        <vertAlign val="superscript"/>
        <sz val="10"/>
        <rFont val="Arial Narrow"/>
        <family val="2"/>
      </rPr>
      <t>2</t>
    </r>
    <r>
      <rPr>
        <sz val="10"/>
        <rFont val="Arial Narrow"/>
        <family val="2"/>
      </rPr>
      <t xml:space="preserve"> </t>
    </r>
  </si>
  <si>
    <r>
      <t>Luas ruang kantor antara 0 - 4 m</t>
    </r>
    <r>
      <rPr>
        <vertAlign val="superscript"/>
        <sz val="10"/>
        <rFont val="Arial Narrow"/>
        <family val="2"/>
      </rPr>
      <t>2</t>
    </r>
    <r>
      <rPr>
        <sz val="10"/>
        <rFont val="Arial Narrow"/>
        <family val="2"/>
      </rPr>
      <t xml:space="preserve"> </t>
    </r>
  </si>
  <si>
    <r>
      <t>Luas ruang seminar antara 0 - 4 m</t>
    </r>
    <r>
      <rPr>
        <vertAlign val="superscript"/>
        <sz val="10"/>
        <rFont val="Arial Narrow"/>
        <family val="2"/>
      </rPr>
      <t>2</t>
    </r>
    <r>
      <rPr>
        <sz val="10"/>
        <rFont val="Arial Narrow"/>
        <family val="2"/>
      </rPr>
      <t xml:space="preserve"> </t>
    </r>
  </si>
  <si>
    <t>Rekam jejak/data karya ilmiah bidang psikologi calon dosen bergelar Magister Profesi atau Doktor yang memiliki sertifikat Sertifikat Sebutan Psikolog (SSP) dan Surat Izin Praktik Psikolog (SIPP) aktif dari Himpunan Psikologi Indonesia (HIMPSI) atau Surat Tanda Register (STR) aktif dari Himpunan Psikologi Indonesia (HIMPSI) dan Surat Izin Layanan Psikolog (SILP)  pada periode 3 (tiga) tahun</t>
  </si>
  <si>
    <t xml:space="preserve">Tidak tersedia ruang akademik khusus </t>
  </si>
  <si>
    <t xml:space="preserve">Usulan dinyatakan memenuhi persyaratan akreditasi sementara jika seluruh butir memperoleh skor &gt;=2 </t>
  </si>
  <si>
    <t>Ruang Akademik Khusus dan Perangkat Asesmen</t>
  </si>
  <si>
    <t>Layanan Psikologi di luar kampus</t>
  </si>
  <si>
    <t>Tidak ada layanan psikologi di luar kampus</t>
  </si>
  <si>
    <t>Visi keilmuan program studi yang diusulkan sesuai dengan pengembangan bidang ilmu, pengetahuan, teknologi, dan seni (IPTEKS) dan bidang kajian program studi yang diusulkan, yang mencakup empat aspek yang relevan dengan visi, misi, tujuan dan strategi pencapaian tujuan PT pengusul</t>
  </si>
  <si>
    <t>Visi keilmuan program studi yang diusulkan sesuai dengan pengembangan bidang ilmu, pengetahuan, teknologi, dan seni (IPTEKS) dan bidang kajian program studi yang diusulkan, yang mencakup tiga aspek yang relevan dengan visi, misi, tujuan dan strategi pencapaian tujuan PT pengusul</t>
  </si>
  <si>
    <t>Visi keilmuan program studi yang diusulkan sesuai dengan pengembangan bidang ilmu, pengetahuan, teknologi, dan seni (IPTEKS) dan bidang kajian program studi yang diusulkan, yang mencakup aspek 1 (satu) dan satu aspek lainnya yang relevan dengan visi, misi, tujuan dan strategi pencapaian tujuan PT pengusul</t>
  </si>
  <si>
    <t>Ketikkan di sini rumusan capaian pembelajaran merujuk SN Dikti (Pasal 7 butir (a) s.d (d) Permendikbud No 53 Tahun 2023) dan sesuai level 7 Kerangka Kualifikasi Nasional Indonesia (Perpres Nomor 8 Tahun 2012).</t>
  </si>
  <si>
    <t>Rumusan empat ranah capaian pembelajaran program studi mengacu pada deskripsi capaian pembelajaran SN-Dikti {dalam Permendikbudristek Nomor 53 Tahun 2023 Pasal 7 huruf (a) sampai dengan huruf (d) tentang Penjaminan Mutu Pendidikan Tinggi}, dan level 7 (tujuh) KKNI, serta relevansinya dengan visi keilmuan program studi.</t>
  </si>
  <si>
    <t xml:space="preserve">Rumusan capaian pembelajaran: (a) sesuai dengan profil lulusan, (b) deskripsi kompetensinya sesuai SN-Dikti yang mencakup 4 (empat) domain capaian pembelajaran dan level 7 (tujuh) KKNI, (c) berelasi dengan  visi keilmuan program studi yang diusulkan, dan (d) mencantumkan SN Dikti dan asosiasi keilmuan terkait sebagai rujukan </t>
  </si>
  <si>
    <t xml:space="preserve">Rumusan capaian pembelajaran: (a) sesuai dengan profil lulusan, (b) deskripsi kompetensinya sesuai SN-Dikti yang mencakup 4 (empat) domain capaian pembelajaran dan level 7 (tujuh) KKNI, (c) berelasi dengan  visi keilmuan program studi yang diusulkan, dan (d) mencantumkan SN Dikti sebagai rujukan </t>
  </si>
  <si>
    <t>Rumusan capaian pembelajaran: (a) sesuai dengan profil lulusan, (b) deskripsi kompetensinya sesuai SN-Dikti yang mencakup 4 (empat) domain capaian pembelajaran dan level 7 (tujuh) KKNI, dan (c) berelasi dengan  visi keilmuan program studi yang diusulkan.</t>
  </si>
  <si>
    <t xml:space="preserve">Rumusan capaian pembelajaran tidak sesuai dengan SN Dikti atau level 7 (tujuh) KKNI    </t>
  </si>
  <si>
    <t xml:space="preserve">Ketikkan di sini penjelasan mengenai susunan mata kuliah program studi.  </t>
  </si>
  <si>
    <r>
      <t xml:space="preserve">Dosen Homebase Program Studi (Jumlah dosen </t>
    </r>
    <r>
      <rPr>
        <i/>
        <sz val="10"/>
        <rFont val="Arial Narrow"/>
        <family val="2"/>
      </rPr>
      <t>homebase</t>
    </r>
    <r>
      <rPr>
        <sz val="10"/>
        <rFont val="Arial Narrow"/>
        <family val="2"/>
      </rPr>
      <t xml:space="preserve"> progam studi di unit pengelola program studi, berdasarkan jabatan fungsional, pendidikan tertinggi, dan kompetensi)</t>
    </r>
  </si>
  <si>
    <t>Jumlah calon dosen tetap dengan pendidikan doktor</t>
  </si>
  <si>
    <r>
      <t xml:space="preserve">Ketikkan di sini penjelasan mengenai  jumlah dan status calon dosen </t>
    </r>
    <r>
      <rPr>
        <i/>
        <sz val="10"/>
        <color rgb="FF000000"/>
        <rFont val="Arial Narrow"/>
        <family val="2"/>
      </rPr>
      <t>homebase</t>
    </r>
  </si>
  <si>
    <r>
      <t xml:space="preserve">Jumlah, dan status calon dosen </t>
    </r>
    <r>
      <rPr>
        <i/>
        <sz val="10"/>
        <rFont val="Arial Narrow"/>
        <family val="2"/>
      </rPr>
      <t>homebase</t>
    </r>
  </si>
  <si>
    <t>Jumlah, dan status calon dosen homebase program studi</t>
  </si>
  <si>
    <r>
      <t xml:space="preserve">Jumlah calon dosen </t>
    </r>
    <r>
      <rPr>
        <i/>
        <sz val="10"/>
        <rFont val="Arial Narrow"/>
        <family val="2"/>
      </rPr>
      <t>homebase</t>
    </r>
    <r>
      <rPr>
        <sz val="10"/>
        <rFont val="Arial Narrow"/>
        <family val="2"/>
      </rPr>
      <t xml:space="preserve"> sebanyak &gt; 5 (lima) orang dan telah diangkat sebagai ASN atau P3K atau DPK, atau oleh badan penyelenggara sebagai dosen homebase</t>
    </r>
  </si>
  <si>
    <r>
      <t xml:space="preserve">Jumlah calon dosen </t>
    </r>
    <r>
      <rPr>
        <i/>
        <sz val="10"/>
        <rFont val="Arial Narrow"/>
        <family val="2"/>
      </rPr>
      <t>homebase</t>
    </r>
    <r>
      <rPr>
        <sz val="10"/>
        <rFont val="Arial Narrow"/>
        <family val="2"/>
      </rPr>
      <t xml:space="preserve"> sebanyak 5 (lima) orang dan telah diangkat sebagai ASN atau P3K atau DPK, atau oleh badan penyelenggara sebagai dosen homebase</t>
    </r>
  </si>
  <si>
    <r>
      <t>Jumlah calon dosen</t>
    </r>
    <r>
      <rPr>
        <i/>
        <sz val="10"/>
        <rFont val="Arial Narrow"/>
        <family val="2"/>
      </rPr>
      <t xml:space="preserve"> homebase</t>
    </r>
    <r>
      <rPr>
        <sz val="10"/>
        <rFont val="Arial Narrow"/>
        <family val="2"/>
      </rPr>
      <t xml:space="preserve"> sebanyak 5 (lima) orang dan menandatangani surat perjanjian kesediaan pengangkatan dosen homebase dengan rektor/badan penyelenggara
</t>
    </r>
  </si>
  <si>
    <r>
      <t xml:space="preserve">Jumlah dosen </t>
    </r>
    <r>
      <rPr>
        <i/>
        <sz val="10"/>
        <color rgb="FF000000"/>
        <rFont val="Arial Narrow"/>
        <family val="2"/>
      </rPr>
      <t>homebase</t>
    </r>
    <r>
      <rPr>
        <sz val="10"/>
        <color indexed="8"/>
        <rFont val="Arial Narrow"/>
        <family val="2"/>
      </rPr>
      <t xml:space="preserve"> (diisi sesuai dengan jumlah dosen tetap yang memenuhi persyaratan)</t>
    </r>
  </si>
  <si>
    <t>Jumlah supervisor substansi (diisi sesuai dengan jumlah supervisor substansi yang memenuhi persyaratan)</t>
  </si>
  <si>
    <r>
      <t>Skor = 4 x KD</t>
    </r>
    <r>
      <rPr>
        <vertAlign val="subscript"/>
        <sz val="10"/>
        <rFont val="Arial Narrow"/>
        <family val="2"/>
      </rPr>
      <t>6</t>
    </r>
  </si>
  <si>
    <t>Kepemilikan Sertifikat Sebutan Psikolog (SSP) atau Surat Tanda Register (STR) aktif dari calon supervisor substansi</t>
  </si>
  <si>
    <t>Kepemilikan surat ijin praktik psikologi (SIPP) atau Surat Izin Layanan Psikolog (SILP) yang masih berlaku dari calon supervisor substansi</t>
  </si>
  <si>
    <t>Pengalaman praktek psikologi dari supervisor substansi</t>
  </si>
  <si>
    <r>
      <t>Skor = 4 x KD</t>
    </r>
    <r>
      <rPr>
        <vertAlign val="subscript"/>
        <sz val="10"/>
        <rFont val="Arial Narrow"/>
        <family val="2"/>
      </rPr>
      <t>7</t>
    </r>
  </si>
  <si>
    <r>
      <t>Skor = 4 x KD</t>
    </r>
    <r>
      <rPr>
        <vertAlign val="subscript"/>
        <sz val="10"/>
        <rFont val="Arial Narrow"/>
        <family val="2"/>
      </rPr>
      <t>8</t>
    </r>
  </si>
  <si>
    <r>
      <t>Skor = 4 x KD</t>
    </r>
    <r>
      <rPr>
        <vertAlign val="subscript"/>
        <sz val="10"/>
        <rFont val="Arial Narrow"/>
        <family val="2"/>
      </rPr>
      <t>9</t>
    </r>
  </si>
  <si>
    <r>
      <t>Skor = 4 x KD</t>
    </r>
    <r>
      <rPr>
        <vertAlign val="subscript"/>
        <sz val="10"/>
        <rFont val="Arial Narrow"/>
        <family val="2"/>
      </rPr>
      <t>10</t>
    </r>
  </si>
  <si>
    <r>
      <t>Skor = 4 x KD</t>
    </r>
    <r>
      <rPr>
        <vertAlign val="subscript"/>
        <sz val="10"/>
        <rFont val="Arial Narrow"/>
        <family val="2"/>
      </rPr>
      <t>11</t>
    </r>
  </si>
  <si>
    <t>Ketikkan di sini penjelasan mengenai persentase calon supervisor substansi yang memiliki SSP atau STR</t>
  </si>
  <si>
    <t>Jumlah calon supervisor substansi (diisi sesuai dengan jumlah dosen tetap yang memenuhi persyaratan)</t>
  </si>
  <si>
    <t>Jumlah calon supervisor substansi yang memiliki SIPP</t>
  </si>
  <si>
    <t>Ketikkan di sini penjelasan mengenai persentase calon supervisor substansi yang memiliki SIPP atau SILP</t>
  </si>
  <si>
    <r>
      <t>KD</t>
    </r>
    <r>
      <rPr>
        <vertAlign val="subscript"/>
        <sz val="10"/>
        <rFont val="Arial Narrow"/>
        <family val="2"/>
      </rPr>
      <t>2</t>
    </r>
    <r>
      <rPr>
        <sz val="10"/>
        <rFont val="Arial Narrow"/>
        <family val="2"/>
      </rPr>
      <t xml:space="preserve"> = persentase calon dosen berpendidikan doktor</t>
    </r>
  </si>
  <si>
    <t>Jumlah calon supervisor substansi yang memiliki pengalaman kerja &gt;= 2 tahun</t>
  </si>
  <si>
    <t>Ketikkan di sini penjelasan mengenai persentase calon supervisor substansi yang memiliki pengalaman kerja &gt;= 2 tahun</t>
  </si>
  <si>
    <t>Jumlah calon supervisor substansi yang memiliki sertifikat lulus pelatihan supervisor substansi</t>
  </si>
  <si>
    <t>Jumlah calon supervisor substansi yang memiliki SSP atau STR</t>
  </si>
  <si>
    <t>Jumlah calon supervisor substansi (diisi sesuai dengan jumlah calon supervisor substansi yang memenuhi persyaratan)</t>
  </si>
  <si>
    <t>Jumlah calon supervisor administrasi (diisi sesuai dengan jumlah calon supervisor administrasi yang memenuhi persyaratan)</t>
  </si>
  <si>
    <t>Jumlah calon supervisor substansi (diisi sesuai dengan jumlah calon supervisor administrasi yang memenuhi persyaratan)</t>
  </si>
  <si>
    <t>Jumlah calon supervisor administrasi yang berpendidikan minimal SMU dengan pengalaman kerja &gt; 5 (lima) tahun atau sarjana berpengalaman minimal 1 (satu) tahun</t>
  </si>
  <si>
    <t>Ketikkan di sini penjelasan mengenai persentase calon supervisor administrasi yang berpendidikan minimal SMU dengan pengalaman kerja &gt; 5 (lima) tahun atau sarjana berpengalaman minimal 1 (satu) tahun</t>
  </si>
  <si>
    <t>Jumlah calon supervisor administrasi yang memiliki surat tugas dari Pemimpin Perguruan Tinggi Pengusul dan Pemimpin Instansi/Lembaga tempat calon supervisor administrasi bekerja</t>
  </si>
  <si>
    <r>
      <t>KD</t>
    </r>
    <r>
      <rPr>
        <vertAlign val="subscript"/>
        <sz val="10"/>
        <rFont val="Arial Narrow"/>
        <family val="2"/>
      </rPr>
      <t>12</t>
    </r>
    <r>
      <rPr>
        <sz val="10"/>
        <rFont val="Arial Narrow"/>
        <family val="2"/>
      </rPr>
      <t xml:space="preserve"> = persentase supervisor administrasi yang memiliki surat tugas sesuai dengan ketentuan</t>
    </r>
  </si>
  <si>
    <t>Ketikkan di sini penjelasan mengenai persentase calon supervisor administrasi yang memiliki surat tugas sesuai dengan ketentuan</t>
  </si>
  <si>
    <t>Jumlah dan kualifikasi tenaga kependidikan tidak sesuai</t>
  </si>
  <si>
    <t>Ketikkan di sini penjelasan mengenai komposisi tenaga kependidikan</t>
  </si>
  <si>
    <t>Organisasi dan Tata Kerja Unit Pengelola Program Studi</t>
  </si>
  <si>
    <t>Ketikkan di sini penjelasan mengenai Struktur Organisasi dan Tata Kerja Unit Pengelola Program Studi</t>
  </si>
  <si>
    <t>Struktur Organisasi dan Tata Kerja Unit Pengelola Program Studi</t>
  </si>
  <si>
    <t>3.3.1.1</t>
  </si>
  <si>
    <t>Ruang Kuliah (gunakan data Butir 3.3.1 yang ada di instrumen)</t>
  </si>
  <si>
    <t>Kapasitas total</t>
  </si>
  <si>
    <t>3.3.1.2</t>
  </si>
  <si>
    <t>Ruang Kerja Dosen (gunakan data Butir 3.3.1)</t>
  </si>
  <si>
    <t>Luas ruang kerja per dosen</t>
  </si>
  <si>
    <t>3.3.1.3</t>
  </si>
  <si>
    <t>Ruang Kerja Pegawai/Kantor dan Administrasi (gunakan data Butir 3.3.1)</t>
  </si>
  <si>
    <t>Luas ruang kerja per pegawai</t>
  </si>
  <si>
    <t>3.3.1.4</t>
  </si>
  <si>
    <t>Ruang Seminar/Diskusi (gunakan data Butir 3.3.1)</t>
  </si>
  <si>
    <t>Luas total ruang seminar/diskusi (m2)</t>
  </si>
  <si>
    <t>Luas ruang seminar/mahasiswa</t>
  </si>
  <si>
    <t>Ketikkan disini penjelasan tentang luas, kapasitas, dan status ruang tetap mahasiswa profesi</t>
  </si>
  <si>
    <t>Keterlaksanaan Sistem Penjaminan Mutu Internal Perguruan Tinggi Pengusul</t>
  </si>
  <si>
    <r>
      <t>Luas total ruang kuliah (m</t>
    </r>
    <r>
      <rPr>
        <vertAlign val="superscript"/>
        <sz val="10"/>
        <rFont val="Arial Narrow"/>
        <family val="2"/>
      </rPr>
      <t>2</t>
    </r>
    <r>
      <rPr>
        <sz val="10"/>
        <rFont val="Arial Narrow"/>
        <family val="2"/>
      </rPr>
      <t>)</t>
    </r>
  </si>
  <si>
    <t>Luasan ruang kuliah per mahasiswa</t>
  </si>
  <si>
    <t xml:space="preserve">Status (SD = milik sendiri; KS = sewa/kontrak/kerjasama dll) </t>
  </si>
  <si>
    <t>KS</t>
  </si>
  <si>
    <r>
      <t>Luas total ruang kerja dosen (m</t>
    </r>
    <r>
      <rPr>
        <vertAlign val="superscript"/>
        <sz val="10"/>
        <rFont val="Arial Narrow"/>
        <family val="2"/>
      </rPr>
      <t>2</t>
    </r>
    <r>
      <rPr>
        <sz val="10"/>
        <rFont val="Arial Narrow"/>
        <family val="2"/>
      </rPr>
      <t>)</t>
    </r>
  </si>
  <si>
    <r>
      <t>Luas total ruang kerja pegawai (m</t>
    </r>
    <r>
      <rPr>
        <vertAlign val="superscript"/>
        <sz val="10"/>
        <rFont val="Arial Narrow"/>
        <family val="2"/>
      </rPr>
      <t>2</t>
    </r>
    <r>
      <rPr>
        <sz val="10"/>
        <rFont val="Arial Narrow"/>
        <family val="2"/>
      </rPr>
      <t>)</t>
    </r>
  </si>
  <si>
    <t>Ruang Tetap Mahasiswa/i Profesi</t>
  </si>
  <si>
    <r>
      <t>Luasan ruang belajar mandiri 4m</t>
    </r>
    <r>
      <rPr>
        <vertAlign val="superscript"/>
        <sz val="10"/>
        <rFont val="Arial Narrow"/>
        <family val="2"/>
      </rPr>
      <t>2</t>
    </r>
    <r>
      <rPr>
        <sz val="10"/>
        <rFont val="Arial Narrow"/>
        <family val="2"/>
      </rPr>
      <t>/mahasiswa, milik sendiri,  dan dilengkapi perabot kantor dan internet</t>
    </r>
  </si>
  <si>
    <r>
      <t>Luasan ruang belajar mandiri 4m</t>
    </r>
    <r>
      <rPr>
        <vertAlign val="superscript"/>
        <sz val="10"/>
        <rFont val="Arial Narrow"/>
        <family val="2"/>
      </rPr>
      <t>2</t>
    </r>
    <r>
      <rPr>
        <sz val="10"/>
        <rFont val="Arial Narrow"/>
        <family val="2"/>
      </rPr>
      <t>/mahasiswa, berstatus kerjasama atau  sewa,  dan dilengkapi perabot kantor dan internet</t>
    </r>
  </si>
  <si>
    <r>
      <t>Luasan ruang belajar mandiri kurang dari 4m</t>
    </r>
    <r>
      <rPr>
        <vertAlign val="superscript"/>
        <sz val="10"/>
        <rFont val="Arial Narrow"/>
        <family val="2"/>
      </rPr>
      <t>2</t>
    </r>
    <r>
      <rPr>
        <sz val="10"/>
        <rFont val="Arial Narrow"/>
        <family val="2"/>
      </rPr>
      <t xml:space="preserve">/mahasiswa </t>
    </r>
  </si>
  <si>
    <t>Ruang Akademik Khusus</t>
  </si>
  <si>
    <t>Perangkat Asesmen</t>
  </si>
  <si>
    <t>Ketikkan disini penjelasan tentang layanan psikologi di luar kampus</t>
  </si>
  <si>
    <t>Ketikkan disini penjelasan tentang rancangan tata cara penerimaan mahasiswa</t>
  </si>
  <si>
    <t>Ketikkan di sini penjelasan mengenai rancangan metode pembelajaran</t>
  </si>
  <si>
    <t xml:space="preserve">Ruang kuliah </t>
  </si>
  <si>
    <t>Ruang dosen</t>
  </si>
  <si>
    <t>Ruang kantor</t>
  </si>
  <si>
    <t>Ruang seminar</t>
  </si>
  <si>
    <t>3.3.1.5</t>
  </si>
  <si>
    <t>Perpustakaan</t>
  </si>
  <si>
    <t>3.3.3.1</t>
  </si>
  <si>
    <t>Ruang akademik khusus</t>
  </si>
  <si>
    <t>3.3.3.2</t>
  </si>
  <si>
    <t>Perangkat asesmen</t>
  </si>
  <si>
    <t xml:space="preserve">Tidak menyiapkan perangkat asesmen </t>
  </si>
  <si>
    <t>Luas ruang kuliah &gt; 1 m2 dan berstatus KS</t>
  </si>
  <si>
    <t>Luas ruang dosen per dosen dan status kepemilikan yaitu SD = milik sendiri atau KS = sewa atau kontrak atau kerjasama</t>
  </si>
  <si>
    <t>Luas ruang dosen &gt; 4 m2 dan berstatus KS</t>
  </si>
  <si>
    <t>Luas ruang kantor per pegawai dan status kepemilikan yaitu SD = milik sendiri atau KS = sewa atau kontrak atau kerjasama</t>
  </si>
  <si>
    <t>Luas ruang kantor &gt; 4 m2 dan berstatus KS</t>
  </si>
  <si>
    <t>Luas ruang seminar per mahasiKSa dan status kepemilikan yaitu SD = milik sendiri atau KS = sewa atau kontrak atau kerjasama</t>
  </si>
  <si>
    <t>Luas ruang seminar &gt; 4 m2 dan berstatus KS</t>
  </si>
  <si>
    <t>Luas perpustakaan dan status kepemilikan yaitu SD = milik sendiri atau KS = sewa atau kontrak atau kerjasama</t>
  </si>
  <si>
    <t>Luasan ruang belajar mandiri lebih dari 4m2/mahasiKSa berstatus kerjasama atau sewa, dan dilengkapi perabot kantor dan internet</t>
  </si>
  <si>
    <t>Luas ruang kuliah per mahasiiswa dan status kepemilikan yaitu SD = milik sendiri atau KS = sewa atau kontrak atau kerjasama</t>
  </si>
  <si>
    <t>Sub-Sub Elemen</t>
  </si>
  <si>
    <t>Ketikkan disini penjelasan mengenai ketersediaan ruang kuliah</t>
  </si>
  <si>
    <t>Ketikkan disini penjelasan mengenai ketersediaan ruang seminar/diskusi</t>
  </si>
  <si>
    <t>Ketikkan disini penjelasan mengenai ketersediaan ruang kantor/administrasi</t>
  </si>
  <si>
    <t>Ketikkan disini penjelasan mengenai ketersediaan ruang kerja dosen</t>
  </si>
  <si>
    <t>Ketikkan disini penjelasan mengenai ketersediaan perangkat asesmen</t>
  </si>
  <si>
    <t>Ketikkan disini penjelasan mengenai ketersediaan ruang akademik khusus</t>
  </si>
  <si>
    <t>Sub-sub Elemen</t>
  </si>
  <si>
    <t>Bobot Sub-sub Elemen</t>
  </si>
  <si>
    <t>1. Kurikulum</t>
  </si>
  <si>
    <t>Ruang Kuliah</t>
  </si>
  <si>
    <t>Ruang Kerja Dosen</t>
  </si>
  <si>
    <t>Ruang Kantor/Administrasi</t>
  </si>
  <si>
    <t>Ruang Seminar/diskusi</t>
  </si>
  <si>
    <r>
      <t>Luas total ruang perpustakaan (m</t>
    </r>
    <r>
      <rPr>
        <vertAlign val="superscript"/>
        <sz val="10"/>
        <rFont val="Arial Narrow"/>
        <family val="2"/>
      </rPr>
      <t>2</t>
    </r>
    <r>
      <rPr>
        <sz val="10"/>
        <rFont val="Arial Narrow"/>
        <family val="2"/>
      </rPr>
      <t>) (gunakan data Butir 3.3.1)</t>
    </r>
  </si>
  <si>
    <t>Ketikkan disini penjelasan mengenai ketersediaan ruang perpustakaan</t>
  </si>
  <si>
    <t>Ruang Perpustakaan</t>
  </si>
  <si>
    <t>Na</t>
  </si>
  <si>
    <t>Jumlah keterlibatan dosen dalam artikel/karya ilmiah/seni/olah raga pada jurnal internasional bereputasi, yang dihasilkan dari penelitian dan pengabdian kepada masyarakat</t>
  </si>
  <si>
    <t>Nb</t>
  </si>
  <si>
    <t>Jumlah keterlibatan dosen dalam artikel/karya ilmiah/seni/olah raga pada jurnal nasional terakreditasi dan atau jurnal internasional, yang dihasilkan dari penelitian dan pengabdian kepada masyarakat</t>
  </si>
  <si>
    <t>Nc</t>
  </si>
  <si>
    <t>Jumlah keterlibatan dosen dalam artikel/karya ilmiah/seni/olah raga pada jurnal nasional, yang dihasilkan dari penelitian dan pengabdian kepada masyarakat</t>
  </si>
  <si>
    <t>f</t>
  </si>
  <si>
    <t>Jumlah dosen tetap (sesuai dengan jumlah dosen tetap yang memenuhi persyaratan)</t>
  </si>
  <si>
    <t>Nilai Kasar</t>
  </si>
  <si>
    <t>Ketikkan disini penjelasan mengenai keterlibatan dosen homebase dalam penulisan artikel ilmiah hasil penelitian dan pengabdian kepada masyarakat</t>
  </si>
  <si>
    <t>Visi keilmuan program studi yang diusulkan sesuai dengan pengembangan bidang ilmu, pengetahuan, teknologi, dan seni (IPTEKS) dan bidang kajian program studi yang diusulkan, yang mencakup satu aspek dari empat aspek yang relevan dengan visi, misi, tujuan dan strategi pencapaian tujuan PT pengusul</t>
  </si>
  <si>
    <t>Kompetensi Lulusan Program Studi.</t>
  </si>
  <si>
    <t xml:space="preserve">Metode pembelajaran yang dirancang memenuhi kurang dari 4 (empat) aspek pertama </t>
  </si>
  <si>
    <t xml:space="preserve">Seluruh mata kuliah dilengkapi dengan Rencana Pembelajaran Semester yang memenuhi 9 (sembilan) komponen, menunjukkan secara jelas metode pembelajaran untuk membentuk profesional psikolog,  dan menggunakan referensi yang relevan </t>
  </si>
  <si>
    <r>
      <t xml:space="preserve">Kepemilikian SSP atau STR dosen </t>
    </r>
    <r>
      <rPr>
        <i/>
        <sz val="10"/>
        <rFont val="Arial Narrow"/>
        <family val="2"/>
      </rPr>
      <t>homebase</t>
    </r>
    <r>
      <rPr>
        <sz val="10"/>
        <rFont val="Arial Narrow"/>
        <family val="2"/>
      </rPr>
      <t xml:space="preserve"> yang bidang keahliannya sesuai dengan kompetensi PS.</t>
    </r>
  </si>
  <si>
    <r>
      <t xml:space="preserve">Kepemilikan SIPP atau SILP dosen </t>
    </r>
    <r>
      <rPr>
        <i/>
        <sz val="10"/>
        <rFont val="Arial Narrow"/>
        <family val="2"/>
      </rPr>
      <t>homebase</t>
    </r>
    <r>
      <rPr>
        <sz val="10"/>
        <rFont val="Arial Narrow"/>
        <family val="2"/>
      </rPr>
      <t xml:space="preserve"> yang bidang keahliannya sesuai dengan kompetensi PS.</t>
    </r>
  </si>
  <si>
    <t>Jumlah calon supervisor substansi yang berpendidikan minimal magister dan profesi psikolog</t>
  </si>
  <si>
    <t xml:space="preserve">Kepemilikan sertifikat lulus pelatihan supervisor substansi yang diselenggarakan oleh asosiasi penyelenggara pendidikan tinggi psikologi yang bekerjasama dengan Induk Organisasi Profesi Himpunan Psikologi  </t>
  </si>
  <si>
    <t xml:space="preserve">Ruang akademik khusus minimal berupa: Ruang penyimpanan alat tes psikologi, Ruang Pemeriksaan/ Konseling Kelompok, Ruang Pemeriksaan/Konseling atau Konsultasi Psikolog Individual, Lab Immersion dan Mentorship, Laboratorium Proses Mental dan Perilaku, Lab Komputer dll.  </t>
  </si>
  <si>
    <t>Ruang akademik khusus minimal berupa: Ruang Penyimpanan Alat tes Psikologi, Ruang Pemeriksaan/ Konseling Kelompok, Ruang Pemeriksaan/Konseling atau Konsultasi Psikolog Individual, dan 3 (tiga) atau lebih ruang akademik khusus lainnya (misal Lab Immersion dan Mentorship, Laboratorium Proses Mental dan Perilaku, Lab Komputer dll), semua milik sendiri</t>
  </si>
  <si>
    <t>Ruang akademik khusus minimal berupa: Ruang Penyimpanan Alat tes Psikologi, Ruang Pemeriksaan/ Konseling Kelompok, Ruang Pemeriksaan/Konseling atau Konsultasi Psikolog Individual, dan 3 (tiga) atau lebih ruang akademik khusus lainnya (misal Lab Immersion dan Mentorship, Laboratorium Proses Mental dan Perilaku dll) sebagian besar milik sendiri</t>
  </si>
  <si>
    <t>Ruang akademik khusus minimal berupa: Ruang penyimpanan alat tes psikologi, Ruang Pemeriksaan/ Konseling Kelompok, Ruang Pemeriksaan/Konseling berstatus milik sendiri</t>
  </si>
  <si>
    <t>Ruang akademik khusus minimal berupa: Ruang penyimpanan alat tes psikologi, Ruang Pemeriksaan/ Konseling Kelompok, Ruang Pemeriksaan/Konseling berstatus kerjasama/sewa</t>
  </si>
  <si>
    <t>Perangkat asesmen yang disiapkan minimal berupa peralatan untuk tes Kognitif, tes Kepribadian (Teknik Proyektif dan Inventory), dan tes Bakat Minat</t>
  </si>
  <si>
    <t>Perangkat asesmen yang disiapkan minimal berupa Perangkat asesmen untuk tes Kognitif, tes Kepribadian (Teknik Proyektif dan Inventory), tes Bakat Minat, dan 3 (tiga) tes Psikologi lainnya (misalnya tes Kecemasan dan Depresi, tes Psikopatologi, tes Psikologi Kerja)</t>
  </si>
  <si>
    <t>Perangkat asesmen yang disiapkan minimal berupa Perangkat asesmen untuk tes Kognitif, tes Kepribadian (Teknik Proyektif dan Inventory), tes Bakat Minat, dan 2 (dua) tes Psikologi lainnya (misalnya tes Kecemasan dan Depresi, tes Psikopatologi, tes Psikologi Kerja)</t>
  </si>
  <si>
    <t>Perangkat asesmen yang disiapkan berupa perangkat asesmen untuk tes Kognitif, tes Kepribadian (Teknik Proyektif dan Inventory), dan tes Bakat Minat</t>
  </si>
  <si>
    <t>Perangkat asesmen yang disiapkan berupa perangkat asesmen untuk tes Kognitif dan tes Kepribadian (Teknik Proyektif dan Inventory)</t>
  </si>
  <si>
    <t>1.2.1</t>
  </si>
  <si>
    <t>Rancangan Profil Lulusan</t>
  </si>
  <si>
    <t>Rancangan profil lulusan Program Profesi atau jenis pekerjaan atau bentuk kerja lainnya. Profil lulusan dilengkapi dengan uraian ringkas kompetensi yang sesuai dengan Program Profesi Psikolog, dan keterkaitan kompetensi lulusan dengan visi keilmuan  program studi yang diusulkan.</t>
  </si>
  <si>
    <t>Tidak mengajukan rancangan profil lulusan  lulusan atau penjelasan tidak relevan</t>
  </si>
  <si>
    <t>Rancangan profil lulusan sesuai dengan profil lulusan Program Pendidikan Profesi Psikolog dan keterkaitan kompetensi lulusan dengan visi keilmuan program studi yang diusulkan</t>
  </si>
  <si>
    <t>Rancangan profil lulusan sesuai dengan profil lulusan Program Pendidikan Profesi Psikolog namun tidak dinyatakan keterkaitan kompetensi lulusan dengan visi keilmuan program studi yang diusulkan</t>
  </si>
  <si>
    <t>1.2.2</t>
  </si>
  <si>
    <t>1.2.3</t>
  </si>
  <si>
    <t>Rancangan Susunan Mata Kuliah</t>
  </si>
  <si>
    <t>Rancangan Metode Pembelajaran</t>
  </si>
  <si>
    <t xml:space="preserve">1.3.1 </t>
  </si>
  <si>
    <t xml:space="preserve">1.3 </t>
  </si>
  <si>
    <t>Proses Pembelajaran</t>
  </si>
  <si>
    <t>1.3.3</t>
  </si>
  <si>
    <t>Rancangan Layanan Psikologi Profesi Psikolog Umum (LPPPU)</t>
  </si>
  <si>
    <t>1.3.3.1</t>
  </si>
  <si>
    <t>1.3.3.2</t>
  </si>
  <si>
    <t>1.3.2</t>
  </si>
  <si>
    <t xml:space="preserve">Rancangan Rencana Pembelajaran Semester </t>
  </si>
  <si>
    <t>1.4</t>
  </si>
  <si>
    <t>Ketikkan di sini penjelasan mengenai profil lulusan dan uraian kompetensinya yang berelasi dengan visi keilmuan program studi yang diusulkan</t>
  </si>
  <si>
    <t>Ketikkan di sini jumlah mata kuliah yang memiliki Rencana Pembelajaran Semester (RPS), kejelasan, mutu dan kelengkapan RPS</t>
  </si>
  <si>
    <t>Ketersediaan Rencana Pembelajaran Semester (RPS) untuk setiap mata kuliah program studi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(harus terlihat proses pembelajaran secara daring);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t>
  </si>
  <si>
    <t>Rencana pelaksanaan praktik/praktikum mencakup 4 (empat) aspek</t>
  </si>
  <si>
    <t>Rencana pelaksanaan praktik/praktikum mencakup 3 (tiga) aspek pertama</t>
  </si>
  <si>
    <t>Tidak menjelaskan rencana praktik/praktikum</t>
  </si>
  <si>
    <t>Ketikkan di sini penjelasan tentang sistem penilaian pembelajaran dan tata cara pelaporan penilaian</t>
  </si>
  <si>
    <t>Jumlah calon dosen homebase yang memiliki SIPP atau SILP</t>
  </si>
  <si>
    <t>Jumlah calon dosen homebase yang memiliki SSP atau STR</t>
  </si>
  <si>
    <t>Rencana pelaksanaan praktik meliputi 2 jenis kegiatan</t>
  </si>
  <si>
    <t>Keterlaksanaan Asesmen, Intervensi, Pembuatan Laporan, yang berdasarkan Penerapan Etika dan Hukum</t>
  </si>
  <si>
    <t>Ketercapaian durasi waktu pada setiap latar layanan (270 jam per-latar layanan, dengan total layanan 1080 jam)</t>
  </si>
  <si>
    <t>Minimal 270 jam per-latar dengan total layanan di 4 (empat) latar layanan minimal 1080 jam.</t>
  </si>
  <si>
    <t>Durasi waktu untuk total layanan di 3 (tiga) latar layanan 1080 jam.</t>
  </si>
  <si>
    <t>Durasi waktu untuk total layanan di 2 (dua) latar layanan 1080 jam.</t>
  </si>
  <si>
    <t>4 (empat) latar layanan</t>
  </si>
  <si>
    <t>2 (dua) latar layanan</t>
  </si>
  <si>
    <t>3 (tiga) latar layanan</t>
  </si>
  <si>
    <t>1 (satu) latar layanan</t>
  </si>
  <si>
    <t>Jumlah latar layanan yang dapat dilaksanakan (Kesehatan, Pendidikan, Kerja, dan Komunitas)</t>
  </si>
  <si>
    <t>Jenis tindakan berupa Promotif, Preventif, Kuratif</t>
  </si>
  <si>
    <t>Mencakup 3 (tiga) jenis tindakan</t>
  </si>
  <si>
    <t>Mencakup 2 (dua) jenis tindakan</t>
  </si>
  <si>
    <t>Hanya melakukan 1 (satu) jenis tindakan</t>
  </si>
  <si>
    <t>Level penanganan yang ditargetkan adalah Individu, Kelompok, dan Komunitas</t>
  </si>
  <si>
    <t>Target penanganan mencakup 3 (tiga) level</t>
  </si>
  <si>
    <t>Target penanganan mencakup 2 (dua) level</t>
  </si>
  <si>
    <t>Target penanganan mencakup 1 (satu) level</t>
  </si>
  <si>
    <t>1.3.3.2.1 Kegiatan penanganan setiap kasus (A)</t>
  </si>
  <si>
    <t>1.3.3.2.2 Durasi waktu pada setiap latar layanan (B)</t>
  </si>
  <si>
    <t>1.3.3.2.4 Jenis tindakan  (D)</t>
  </si>
  <si>
    <t>1.3.3.2.3 Latar Layanan (C)</t>
  </si>
  <si>
    <t>Skor = Rerata (A + B + C + D + E)</t>
  </si>
  <si>
    <t>Rencana Pelaksanaan Praktik di tempat LPPPU</t>
  </si>
  <si>
    <t>Kesesuaian keahlian supervisor substansi dengan jenis bimbingan LPPPU</t>
  </si>
  <si>
    <t>Jenis Layanan Psikologi di luar kampus mencakup tempat LPPPU layanan kesehatan, layanan pendidikan, layanan tempat kerja, dan layanan komunitas, didukung bukti kerja sama layanan tersebut dengan UPPS</t>
  </si>
  <si>
    <t>Layanan Psikologi di luar kampus mencakup tempat LPPPU layanan kesehatan, layanan pendidikan, layanan tempat kerja, dan layanan komunitas. Kapasitas lebih dari cukup untuk praktek mahasiswa, kasus yang ditangani lengkap, menyediakan supervisor substansi dan administrasi, dan didukung dengan bukti kerjasama (MoA) dengan UPPS.</t>
  </si>
  <si>
    <t>Layanan Psikologi di luar kampus mencakup empat LPPPU (layanan kesehatan, layanan pendidikan, layanan tempat kerja, dan layanan komunitas). Kapasitas mencukupi untuk praktek mahasiswa, kasus yang ditangani lengkap, menyediakan supervisor substansi dan administrasi, dan didukung dengan bukti kerjasama (MoA) dengan UPPS.</t>
  </si>
  <si>
    <t>Layanan Psikologi di luar kampus mencakup empat LPPPU (layanan kesehatan, layanan pendidikan, layanan tempat kerja, dan layanan komunitas). Kapasitas mencukupi untuk praktek mahasiswa, kasus yang ditangani lengkap, menyediakan supervisor substansi dan administrasi, dan didukung dengan bukti kerjasama (MoU) dengan UPPS.</t>
  </si>
  <si>
    <t>Layanan Psikologi di luar kampus mencakup kurang dari empat LPPPU (layanan kesehatan, layanan pendidikan, layanan tempat kerja, dan layanan komunitas), dan hanya menyiapkan supervisor administerasi</t>
  </si>
  <si>
    <r>
      <t xml:space="preserve">Perwujudan </t>
    </r>
    <r>
      <rPr>
        <i/>
        <sz val="10"/>
        <rFont val="Arial Narrow"/>
        <family val="2"/>
      </rPr>
      <t>Good Governance</t>
    </r>
    <r>
      <rPr>
        <sz val="10"/>
        <rFont val="Arial Narrow"/>
        <family val="2"/>
      </rPr>
      <t xml:space="preserve"> Dengan Enam Pilar Tata Pamong Untuk Program Studi yang diusulkan</t>
    </r>
  </si>
  <si>
    <t>Seluruh mata kuliah dilengkapi dengan Rencana Pembelajaran Semester yang memenuhi 9 (sembilan) komponen, menunjukkan secara jelas metode pembelajaran untuk membentuk psikolog profesional, dan menggunakan referensi yang relevan dan mutakhir</t>
  </si>
  <si>
    <t>Seluruh mata kuliah dilengkapi dengan Rencana Pembelajaran Semester (RPS) yang memenuhi 9 (sembilan) komponen, menunjukkan secara jelas  metode pembelajaran untuk membentuk psikolog profesional</t>
  </si>
  <si>
    <t>Dalam tiap kasus terdapat asesmen, intervensi, pembuatan laporan yang berdasarkan penerapan etika dan hukum</t>
  </si>
  <si>
    <t>Tenaga Kependidikan paling sedikit berjumlah 1 (satu) orang untuk melayani laboratorium Program Studi Pendidikan Profesi Psikolog Program Profesi, dengan kualifikasi paling rendah Sarjana Psikologi dan memiliki sertifikat keahlian sebagai Asisten Psikolog atau sertifikat keahlian lainnya yang relevan, 1 (satu) orang untuk melayani administrasi dengan kualifikasi paling rendah lulusan Diploma Tiga, berusia paling tinggi 56 (lima puluh enam) tahun, 1 (satu) orang untuk melayani perpustakaan dengan kualifikasi paling rendah lulusan Diploma Tiga, dan bersedia bekerja penuh waktu selama 37.5 (tiga puluh tujuh koma lima) jam per minggu</t>
  </si>
  <si>
    <t>Tenaga kependidikan berjumlah &gt; 3 (tiga) orang, 1 (satu) orang atau lebih berpendidikan Magister dan atau Sarjana Psikologi yang memiliki sertifikat keahlian sebagai Asisten Psikolog atau sertifikat keahlian lainnya yang relevan untuk melayani Laboratorium Psikologi, tenaga kependidikan lainnya berpendidikan Sarjana dan atau Magister</t>
  </si>
  <si>
    <t>Tenaga kependidikan berjumlah &gt; 3 (tiga) orang, 1 (satu) orang atau lebih berpendidikan minimal Sarjana Psikologi dan memiliki sertifikat keahlian sebagai Asisten Psikolog atau sertifikat keahlian lainnya yang relevan untuk melayani Laboratorium Psikologi, tenaga kependidikan lainnya berpendidikan minimal Sarjana</t>
  </si>
  <si>
    <t>Tenaga kependidikan berjumlah 3 (tiga) orang, 1 (satu) orang atau lebih berpendidikan Sarjana Psikologi dan memiliki sertifikat keahlian sebagai Asisten Psikolog atau sertifikat keahlian lainnya yang relevan untuk melayani Laboratorium Psikologi, tenaga kependidikan lainnya berpendidikan minimal Diploma Tiga</t>
  </si>
  <si>
    <t>Tenaga kependidikan berjumlah 3 (tiga) orang, dengan komposisi sarjana dan diploma</t>
  </si>
  <si>
    <t>Perwujudan good governance mencakup 6 (enam) pilar tata pamong dan dilengkapi dengan penjelasan yang kurang lengkap dan rancangan SK Pemimpin PT pengusul tentang kebijakan anti plagiasi untuk podi yang diusulkan (ditunjukkan dengan link penyimpanan berkas Rancangan SK Pemimpin PT tersebut)</t>
  </si>
  <si>
    <t xml:space="preserve">Jumlah, ukuran, kapasitas, dan kelengkapan ruang homebase yang disediakan untuk mahasiswa profesi </t>
  </si>
  <si>
    <t>Luasan ruang belajar mandiri lebih dari 4m2/mahasiswa, milik sendiri, dilengkapi perabot kantor dan internet</t>
  </si>
  <si>
    <t>1.3.3.2.5 Target level penanganan (E)</t>
  </si>
  <si>
    <r>
      <t>KD</t>
    </r>
    <r>
      <rPr>
        <vertAlign val="subscript"/>
        <sz val="10"/>
        <rFont val="Arial Narrow"/>
        <family val="2"/>
      </rPr>
      <t>1</t>
    </r>
    <r>
      <rPr>
        <sz val="10"/>
        <rFont val="Arial Narrow"/>
        <family val="2"/>
      </rPr>
      <t xml:space="preserve"> ≥ 75%, </t>
    </r>
  </si>
  <si>
    <r>
      <t>Jika  KD</t>
    </r>
    <r>
      <rPr>
        <vertAlign val="subscript"/>
        <sz val="10"/>
        <rFont val="Arial Narrow"/>
        <family val="2"/>
      </rPr>
      <t>1</t>
    </r>
    <r>
      <rPr>
        <sz val="10"/>
        <rFont val="Arial Narrow"/>
        <family val="2"/>
      </rPr>
      <t xml:space="preserve"> &lt; 75%, maka skor = 2 + (2.66 KD</t>
    </r>
    <r>
      <rPr>
        <vertAlign val="subscript"/>
        <sz val="10"/>
        <rFont val="Arial Narrow"/>
        <family val="2"/>
      </rPr>
      <t>1)</t>
    </r>
  </si>
  <si>
    <r>
      <t>Jika KD</t>
    </r>
    <r>
      <rPr>
        <vertAlign val="subscript"/>
        <sz val="10"/>
        <rFont val="Arial Narrow"/>
        <family val="2"/>
      </rPr>
      <t>2</t>
    </r>
    <r>
      <rPr>
        <sz val="10"/>
        <rFont val="Arial Narrow"/>
        <family val="2"/>
      </rPr>
      <t>&lt; 75%, maka skor = 2 + (2.66 x KD</t>
    </r>
    <r>
      <rPr>
        <vertAlign val="subscript"/>
        <sz val="10"/>
        <rFont val="Arial Narrow"/>
        <family val="2"/>
      </rPr>
      <t>2</t>
    </r>
    <r>
      <rPr>
        <sz val="10"/>
        <rFont val="Arial Narrow"/>
        <family val="2"/>
      </rPr>
      <t>)</t>
    </r>
  </si>
  <si>
    <r>
      <t>KD</t>
    </r>
    <r>
      <rPr>
        <vertAlign val="subscript"/>
        <sz val="10"/>
        <rFont val="Arial Narrow"/>
        <family val="2"/>
      </rPr>
      <t>2</t>
    </r>
    <r>
      <rPr>
        <sz val="10"/>
        <rFont val="Arial Narrow"/>
        <family val="2"/>
      </rPr>
      <t xml:space="preserve"> ≥ 75%</t>
    </r>
  </si>
  <si>
    <r>
      <t>KD</t>
    </r>
    <r>
      <rPr>
        <vertAlign val="subscript"/>
        <sz val="10"/>
        <rFont val="Arial Narrow"/>
        <family val="2"/>
      </rPr>
      <t>2</t>
    </r>
    <r>
      <rPr>
        <sz val="10"/>
        <rFont val="Arial Narrow"/>
        <family val="2"/>
      </rPr>
      <t xml:space="preserve"> = Persentase dosen </t>
    </r>
    <r>
      <rPr>
        <i/>
        <sz val="10"/>
        <rFont val="Arial Narrow"/>
        <family val="2"/>
      </rPr>
      <t>homebase</t>
    </r>
    <r>
      <rPr>
        <sz val="10"/>
        <rFont val="Arial Narrow"/>
        <family val="2"/>
      </rPr>
      <t xml:space="preserve"> yang memiliki SSP atau STR</t>
    </r>
  </si>
  <si>
    <r>
      <t>KD</t>
    </r>
    <r>
      <rPr>
        <vertAlign val="subscript"/>
        <sz val="10"/>
        <rFont val="Arial Narrow"/>
        <family val="2"/>
      </rPr>
      <t>3</t>
    </r>
    <r>
      <rPr>
        <sz val="10"/>
        <rFont val="Arial Narrow"/>
        <family val="2"/>
      </rPr>
      <t xml:space="preserve"> = Persentase dosen </t>
    </r>
    <r>
      <rPr>
        <i/>
        <sz val="10"/>
        <rFont val="Arial Narrow"/>
        <family val="2"/>
      </rPr>
      <t>homebase</t>
    </r>
    <r>
      <rPr>
        <sz val="10"/>
        <rFont val="Arial Narrow"/>
        <family val="2"/>
      </rPr>
      <t xml:space="preserve"> yang memiliki SIPP atau SILP </t>
    </r>
  </si>
  <si>
    <r>
      <t>KD</t>
    </r>
    <r>
      <rPr>
        <vertAlign val="subscript"/>
        <sz val="10"/>
        <rFont val="Arial Narrow"/>
        <family val="2"/>
      </rPr>
      <t>3</t>
    </r>
    <r>
      <rPr>
        <sz val="10"/>
        <rFont val="Arial Narrow"/>
        <family val="2"/>
      </rPr>
      <t xml:space="preserve"> ≥ 75%</t>
    </r>
  </si>
  <si>
    <r>
      <t>Jika KD</t>
    </r>
    <r>
      <rPr>
        <vertAlign val="subscript"/>
        <sz val="10"/>
        <rFont val="Arial Narrow"/>
        <family val="2"/>
      </rPr>
      <t>3</t>
    </r>
    <r>
      <rPr>
        <sz val="10"/>
        <rFont val="Arial Narrow"/>
        <family val="2"/>
      </rPr>
      <t>&lt; 75%, maka skor = 2 + (2.66 x KD</t>
    </r>
    <r>
      <rPr>
        <vertAlign val="subscript"/>
        <sz val="10"/>
        <rFont val="Arial Narrow"/>
        <family val="2"/>
      </rPr>
      <t>3</t>
    </r>
    <r>
      <rPr>
        <sz val="10"/>
        <rFont val="Arial Narrow"/>
        <family val="2"/>
      </rPr>
      <t>)</t>
    </r>
  </si>
  <si>
    <r>
      <t>Skor = 4 x KD</t>
    </r>
    <r>
      <rPr>
        <vertAlign val="subscript"/>
        <sz val="10"/>
        <rFont val="Arial Narrow"/>
        <family val="2"/>
      </rPr>
      <t>5</t>
    </r>
  </si>
  <si>
    <t>Susunan mata kuliah memenuhi 7 (tujuh) aspek</t>
  </si>
  <si>
    <t xml:space="preserve">Kesesuaian susunan mata kuliah yang mencakup aspek:
1. kesesuaian kurikulum dengan kurikulum yang diatur dalam Permendikbud No 43 Tahun 2023;
2. kesesuaian kurikulum dengan kurikulum dari Asosiasi Penyelenggara Pendidikan Tinggi Psikologi Indonesia;
3. capaian pembelajaran sesuai dengan ketentuan;
4. mata kuliah bersesuaian untuk pencapaian rumusan capaian pembelajaran;
5. urutan mata kuliah sesuai dengan logika keilmuan;  
6. beban sks per semester wajar; dan
7. adanya RPS untuk mata kuliah penciri program studi
</t>
  </si>
  <si>
    <t xml:space="preserve">Susunan mata kuliah memenuhi 6 (lima) aspek </t>
  </si>
  <si>
    <t>Susunan mata kuliah memenuhi kurang dari 6 (enam) aspek atau tidak ada daftar/susunan mata kuliah</t>
  </si>
  <si>
    <t>Keterpenuhan lima aspek proses pembelajaran yang akan diterapkan pada program studi yang diusulkan, baik secara tatap muka (daring), luring, dan atau kombinasi keduanya;  untuk memperoleh capaian pembelajaran lulusan yang mencakup: 
1. proses pembelajaran sesuai dengan Permendikbud No 43 Tahun 2023 dan standar kurikulum dari Asosiasi Penyelenggara Pendidikan Tinggi Psikologi Indonesia.
2. metode dan bentuk pembelajaran per mata kuliah; 
3. modalitas pembelajaran (tatap muka/in-person/on-site, daring/on-line, bauran/blended, dan hibrida/hybrid)
4. sistem atau metode penilaian pembelajaran yang adil, obyektif, dan transparan; 	
5. tata cara pelaporan hasil evaluasi pembelajaran yang dapat diakses secara mudah oleh mahasiswa; 
6. proses pembelajaran yang memfasilitasi mahasiswa menghasilkan tugas akhir yang diunggah pada laman perguruan tinggi atau laman lain sesuai kebijakan perguruan tinggi</t>
  </si>
  <si>
    <t>Metode pembelajaran yang dirancang memenuhi 6 (enam) aspek mengacu kepada peraturan perundang-undangan dan Asosiasi Penyelenggara Pendidikan Tinggi Psikologi Indonesia</t>
  </si>
  <si>
    <t>Metode pembelajaran yang dirancang memenuhi 5 (lima) aspek pertama mengacu kepada peraturan perundang-undangan dan Asosiasi Penyelenggara Pendidikan Tinggi Psikologi Indonesia</t>
  </si>
  <si>
    <t>Metode pembelajaran yang dirancang memenuhi 4 (empat) aspek pertama mengacu kepada peraturan perundang-undangan dan Asosiasi Penyelenggara Pendidikan Tinggi Psikologi Indonesia</t>
  </si>
  <si>
    <t>Salah satu atau lebih dari seluruh Rencana Pembelajaran Semester (RPS) mata kuliah tidak memenuhi 9 (sembilan) komponen atau Tidak melampirkan Rencana Pembelajaran Semester (RPS)</t>
  </si>
  <si>
    <t>Sebagian mata kuliah belum dilengkapi dengan RPS yang memenuhi 9 (sembilan) komponen dan tidak jelas metode pembelajarannya</t>
  </si>
  <si>
    <t>Ketikkan di sini penjelasan mengenai substansi, durasi, dan tempat pada rancangan LPPPU</t>
  </si>
  <si>
    <t>Ketikkan di sini penjelasan mengenai pelaksanaan praktik di tempat LPPPU</t>
  </si>
  <si>
    <t xml:space="preserve">Ketikkan di sini penjelasan mengenai persentase calon dosen homebase yang berpendidikan doktor </t>
  </si>
  <si>
    <r>
      <t>KD</t>
    </r>
    <r>
      <rPr>
        <vertAlign val="subscript"/>
        <sz val="10"/>
        <rFont val="Arial Narrow"/>
        <family val="2"/>
      </rPr>
      <t>1</t>
    </r>
    <r>
      <rPr>
        <sz val="10"/>
        <rFont val="Arial Narrow"/>
        <family val="2"/>
      </rPr>
      <t xml:space="preserve"> = Persentase dosen</t>
    </r>
    <r>
      <rPr>
        <i/>
        <sz val="10"/>
        <rFont val="Arial Narrow"/>
        <family val="2"/>
      </rPr>
      <t xml:space="preserve"> homebase </t>
    </r>
    <r>
      <rPr>
        <sz val="10"/>
        <rFont val="Arial Narrow"/>
        <family val="2"/>
      </rPr>
      <t xml:space="preserve">yang berpendidikan terakhir doktor  </t>
    </r>
  </si>
  <si>
    <r>
      <t xml:space="preserve">Dosen </t>
    </r>
    <r>
      <rPr>
        <i/>
        <sz val="10"/>
        <rFont val="Arial Narrow"/>
        <family val="2"/>
      </rPr>
      <t>homebase</t>
    </r>
    <r>
      <rPr>
        <sz val="10"/>
        <rFont val="Arial Narrow"/>
        <family val="2"/>
      </rPr>
      <t xml:space="preserve"> berpendidikan doktor</t>
    </r>
  </si>
  <si>
    <t>Ketikkan di sini penjelasan mengenai persentase calon dosen homebase yang memiliki SSP atau STR</t>
  </si>
  <si>
    <t>Ketikkan di sini penjelasan mengenai persentase calon dosen homebase yang memiliki SIPP atau SILP</t>
  </si>
  <si>
    <t>Ketikkan di sini penjelasan mengenai persentase calon supervisor substansi yang berpendidikan minimal magister dan profesi psikolog</t>
  </si>
  <si>
    <t>Ketikkan di sini penjelasan mengenai  kepemilikan sertifikat lulus pelatihan supervisor substansi</t>
  </si>
  <si>
    <t>Ketikkan di sini penjelasan mengenai persentase calon supervisor substansi yang memiliki keahlian sama dengan jenis bimbingan LPPPU</t>
  </si>
  <si>
    <t>Jumlah calon supervisor substansi yang keahliannya sesuai dengan jenis bimbingan LPPPU</t>
  </si>
  <si>
    <t>2.1.2</t>
  </si>
  <si>
    <t>2.1.4</t>
  </si>
  <si>
    <t>2.3.3</t>
  </si>
  <si>
    <t>2.3.4</t>
  </si>
  <si>
    <t>2.3.5</t>
  </si>
  <si>
    <t>2.3.6</t>
  </si>
  <si>
    <t>2.4.2</t>
  </si>
  <si>
    <t>2.4.1</t>
  </si>
  <si>
    <t>Pakta Integritas</t>
  </si>
  <si>
    <t>Jumlah dan kualifikasi calon dosen tidak memenuhi persyaratan</t>
  </si>
  <si>
    <r>
      <t>KD</t>
    </r>
    <r>
      <rPr>
        <vertAlign val="subscript"/>
        <sz val="10"/>
        <rFont val="Arial Narrow"/>
        <family val="2"/>
      </rPr>
      <t>4</t>
    </r>
    <r>
      <rPr>
        <sz val="10"/>
        <rFont val="Arial Narrow"/>
        <family val="2"/>
      </rPr>
      <t xml:space="preserve"> = Persentase keterlibatan dosen homebase dalam penulisan artikel ilmiah</t>
    </r>
  </si>
  <si>
    <r>
      <t>KD</t>
    </r>
    <r>
      <rPr>
        <vertAlign val="subscript"/>
        <sz val="10"/>
        <rFont val="Arial Narrow"/>
        <family val="2"/>
      </rPr>
      <t>5</t>
    </r>
    <r>
      <rPr>
        <sz val="10"/>
        <rFont val="Arial Narrow"/>
        <family val="2"/>
      </rPr>
      <t xml:space="preserve"> = Persentase supervisor substansi yang berpendidikan minimal magister dan profesi psikolog</t>
    </r>
  </si>
  <si>
    <r>
      <t>KD</t>
    </r>
    <r>
      <rPr>
        <vertAlign val="subscript"/>
        <sz val="10"/>
        <rFont val="Arial Narrow"/>
        <family val="2"/>
      </rPr>
      <t>6</t>
    </r>
    <r>
      <rPr>
        <sz val="10"/>
        <rFont val="Arial Narrow"/>
        <family val="2"/>
      </rPr>
      <t xml:space="preserve"> = Persentase supervisor substansi yang memiliki Sertifikat Sebutan Psikolog (SSP) atau Surat Tanda Register (STR) aktif</t>
    </r>
  </si>
  <si>
    <r>
      <t>KD</t>
    </r>
    <r>
      <rPr>
        <vertAlign val="subscript"/>
        <sz val="10"/>
        <rFont val="Arial Narrow"/>
        <family val="2"/>
      </rPr>
      <t>7</t>
    </r>
    <r>
      <rPr>
        <sz val="10"/>
        <rFont val="Arial Narrow"/>
        <family val="2"/>
      </rPr>
      <t xml:space="preserve"> = Persentase supervisor substansi yang memiliki Surat Izin Praktik Psikologi (SIPP) atau Surat Izin Layanan Psikolog (SILP) yang masih berlaku</t>
    </r>
  </si>
  <si>
    <r>
      <t>KD</t>
    </r>
    <r>
      <rPr>
        <vertAlign val="subscript"/>
        <sz val="10"/>
        <rFont val="Arial Narrow"/>
        <family val="2"/>
      </rPr>
      <t>8</t>
    </r>
    <r>
      <rPr>
        <sz val="10"/>
        <rFont val="Arial Narrow"/>
        <family val="2"/>
      </rPr>
      <t xml:space="preserve"> = Persentase supervisor substansi yang berpengalaman lebih dari 2 tahun</t>
    </r>
  </si>
  <si>
    <r>
      <t>KD</t>
    </r>
    <r>
      <rPr>
        <vertAlign val="subscript"/>
        <sz val="10"/>
        <rFont val="Arial Narrow"/>
        <family val="2"/>
      </rPr>
      <t>9</t>
    </r>
    <r>
      <rPr>
        <sz val="10"/>
        <rFont val="Arial Narrow"/>
        <family val="2"/>
      </rPr>
      <t xml:space="preserve"> = Persentase supervisor substansi memiliki sertifikat lulus pelatihan supervisor substansi yang diselenggarakan oleh asosiasi penyelenggara pendidikan tinggi psikologi yang bekerjasama dengan Induk Organisasi Profesi Himpunan Psikologi</t>
    </r>
  </si>
  <si>
    <r>
      <t>KD</t>
    </r>
    <r>
      <rPr>
        <vertAlign val="subscript"/>
        <sz val="10"/>
        <rFont val="Arial Narrow"/>
        <family val="2"/>
      </rPr>
      <t>10</t>
    </r>
    <r>
      <rPr>
        <sz val="10"/>
        <rFont val="Arial Narrow"/>
        <family val="2"/>
      </rPr>
      <t xml:space="preserve"> = Persentase supervisor substansi yang memiliki keahlian sesuai dengan jenis bimbingan LPPPU. </t>
    </r>
  </si>
  <si>
    <r>
      <t>KD</t>
    </r>
    <r>
      <rPr>
        <vertAlign val="subscript"/>
        <sz val="10"/>
        <rFont val="Arial Narrow"/>
        <family val="2"/>
      </rPr>
      <t>11</t>
    </r>
    <r>
      <rPr>
        <sz val="10"/>
        <rFont val="Arial Narrow"/>
        <family val="2"/>
      </rPr>
      <t xml:space="preserve"> = Persentase supervisor administrasi yang berpendidikan minimal SMU dengan pengalaman kerja &gt; 5 (lima) tahun atau sarjana berpengalaman minimal 1 (satu) tahun</t>
    </r>
  </si>
  <si>
    <r>
      <t>KD</t>
    </r>
    <r>
      <rPr>
        <vertAlign val="subscript"/>
        <sz val="10"/>
        <rFont val="Arial Narrow"/>
        <family val="2"/>
      </rPr>
      <t>12</t>
    </r>
    <r>
      <rPr>
        <sz val="10"/>
        <rFont val="Arial Narrow"/>
        <family val="2"/>
      </rPr>
      <t xml:space="preserve"> = Persentase supervisor yang memiliki surat izin</t>
    </r>
  </si>
  <si>
    <r>
      <t>Skor = 4 x KD</t>
    </r>
    <r>
      <rPr>
        <vertAlign val="subscript"/>
        <sz val="10"/>
        <rFont val="Arial Narrow"/>
        <family val="2"/>
      </rPr>
      <t>12</t>
    </r>
  </si>
  <si>
    <r>
      <t>KD</t>
    </r>
    <r>
      <rPr>
        <vertAlign val="subscript"/>
        <sz val="10"/>
        <rFont val="Arial Narrow"/>
        <family val="2"/>
      </rPr>
      <t>3</t>
    </r>
    <r>
      <rPr>
        <sz val="10"/>
        <rFont val="Arial Narrow"/>
        <family val="2"/>
      </rPr>
      <t xml:space="preserve"> = persentase calon dosen yang memiliki SSP atau STR</t>
    </r>
  </si>
  <si>
    <r>
      <t>KD</t>
    </r>
    <r>
      <rPr>
        <vertAlign val="subscript"/>
        <sz val="10"/>
        <rFont val="Arial Narrow"/>
        <family val="2"/>
      </rPr>
      <t>4</t>
    </r>
    <r>
      <rPr>
        <sz val="10"/>
        <rFont val="Arial Narrow"/>
        <family val="2"/>
      </rPr>
      <t xml:space="preserve"> = persentase calon dosen yang memiliki SIPP atau SILP</t>
    </r>
  </si>
  <si>
    <t>Nilai Kasar = (3 x Na)+(4 x Nb)+(5 x Nc)/(f), Nilai Kasar = 0 jika f = 0
jika Nilai Kasar &gt;= 10 maka skor = 4, jika Nilai Kasar &lt; 10 maka skor = 1 + (0,3 x Nilai Kasar)
Na = Jumlah keterlibatan dosen dalam artikel/karya ilmiah/seni/olah raga pada jurnal internasional bereputasi, yang dihasilkan dari penelitian dan pengabdian kepada masyarakat
Nb = Jumlah keterlibatan dosen dalam artikel/karya ilmiah/seni/olah raga pada jurnal nasional terakreditasi dan atau jurnal internasional, yang dihasilkan dari penelitian dan pengabdian kepada masyarakat
Nc = Jumlah keterlibatan dosen dalam artikel/karya ilmiah/seni/olah raga pada jurnal nasional, yang dihasilkan dari penelitian dan pengabdian kepada masyarakat
f = jumlah dosen homebase yang memenuhi persyaratan</t>
  </si>
  <si>
    <r>
      <t>KD</t>
    </r>
    <r>
      <rPr>
        <vertAlign val="subscript"/>
        <sz val="10"/>
        <rFont val="Arial Narrow"/>
        <family val="2"/>
      </rPr>
      <t>5</t>
    </r>
    <r>
      <rPr>
        <sz val="10"/>
        <rFont val="Arial Narrow"/>
        <family val="2"/>
      </rPr>
      <t xml:space="preserve"> = persentase calon supervisor substansi yang memenuhi kualifikasi pendidikan</t>
    </r>
  </si>
  <si>
    <r>
      <t>KD</t>
    </r>
    <r>
      <rPr>
        <vertAlign val="subscript"/>
        <sz val="10"/>
        <rFont val="Arial Narrow"/>
        <family val="2"/>
      </rPr>
      <t>6</t>
    </r>
    <r>
      <rPr>
        <sz val="10"/>
        <rFont val="Arial Narrow"/>
        <family val="2"/>
      </rPr>
      <t xml:space="preserve"> = persentase calon supervisor substansi yang memiliki SSP atau STR</t>
    </r>
  </si>
  <si>
    <r>
      <t>KD</t>
    </r>
    <r>
      <rPr>
        <vertAlign val="subscript"/>
        <sz val="10"/>
        <rFont val="Arial Narrow"/>
        <family val="2"/>
      </rPr>
      <t>7</t>
    </r>
    <r>
      <rPr>
        <sz val="10"/>
        <rFont val="Arial Narrow"/>
        <family val="2"/>
      </rPr>
      <t xml:space="preserve"> = persentase calon supervisor substansi yang memiliki SIPP arau SILP</t>
    </r>
  </si>
  <si>
    <r>
      <t>KD</t>
    </r>
    <r>
      <rPr>
        <vertAlign val="subscript"/>
        <sz val="10"/>
        <rFont val="Arial Narrow"/>
        <family val="2"/>
      </rPr>
      <t>8</t>
    </r>
    <r>
      <rPr>
        <sz val="10"/>
        <rFont val="Arial Narrow"/>
        <family val="2"/>
      </rPr>
      <t xml:space="preserve"> = persentase supervisor substansi yang memiliki pengalaman kerja &gt;= 2 tahun</t>
    </r>
  </si>
  <si>
    <r>
      <t>KD</t>
    </r>
    <r>
      <rPr>
        <vertAlign val="subscript"/>
        <sz val="10"/>
        <rFont val="Arial Narrow"/>
        <family val="2"/>
      </rPr>
      <t>9</t>
    </r>
    <r>
      <rPr>
        <sz val="10"/>
        <rFont val="Arial Narrow"/>
        <family val="2"/>
      </rPr>
      <t xml:space="preserve"> = persentase supervisor substansi yang memiliki sertifikat lulus pelatihan</t>
    </r>
  </si>
  <si>
    <r>
      <t>KD</t>
    </r>
    <r>
      <rPr>
        <vertAlign val="subscript"/>
        <sz val="10"/>
        <rFont val="Arial Narrow"/>
        <family val="2"/>
      </rPr>
      <t>10</t>
    </r>
    <r>
      <rPr>
        <sz val="10"/>
        <rFont val="Arial Narrow"/>
        <family val="2"/>
      </rPr>
      <t xml:space="preserve"> = persentase supervisor substansi yang keahliannya sesuai dengan jenis bimbingan LPPPU</t>
    </r>
  </si>
  <si>
    <r>
      <t>KD</t>
    </r>
    <r>
      <rPr>
        <vertAlign val="subscript"/>
        <sz val="10"/>
        <rFont val="Arial Narrow"/>
        <family val="2"/>
      </rPr>
      <t>11</t>
    </r>
    <r>
      <rPr>
        <sz val="10"/>
        <rFont val="Arial Narrow"/>
        <family val="2"/>
      </rPr>
      <t xml:space="preserve"> = persentase supervisor administrasi yang pendidikan dan pengalaman kerjanya sesuai dengan persyaratan</t>
    </r>
  </si>
  <si>
    <t>INSTRUMEN PEMBUKAAN PROGRAM STUDI PENDIDIKAN PROFESI PSIKOLOG</t>
  </si>
  <si>
    <t>Matriks Penilaian Instrumen Pemenuhan Syarat Minimum Akreditasi untuk Pembukaan Program Studi Pendidikan Profesi Psikolog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</si>
</sst>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_-* #,##0.00_-;\-* #,##0.00_-;_-* &quot;-&quot;??_-;_-@_-"/>
    <numFmt numFmtId="166" formatCode="[$-F800]dddd\,\ mmmm\ dd\,\ yyyy"/>
    <numFmt numFmtId="167" formatCode="#,##0.00_ ;\-#,##0.00\ "/>
  </numFmts>
  <fonts count="39" x14ac:knownFonts="1">
    <font>
      <sz val="11"/>
      <color theme="1"/>
      <name val="Calibri"/>
      <family val="2"/>
      <scheme val="minor"/>
    </font>
    <font>
      <sz val="11"/>
      <color indexed="8"/>
      <name val="Calibri"/>
      <family val="2"/>
    </font>
    <font>
      <sz val="10"/>
      <color theme="1"/>
      <name val="Arial Narrow"/>
      <family val="2"/>
    </font>
    <font>
      <b/>
      <sz val="20"/>
      <name val="Arial Narrow"/>
      <family val="2"/>
    </font>
    <font>
      <b/>
      <sz val="14"/>
      <name val="Arial Narrow"/>
      <family val="2"/>
    </font>
    <font>
      <b/>
      <sz val="11"/>
      <name val="Arial Narrow"/>
      <family val="2"/>
    </font>
    <font>
      <sz val="10"/>
      <name val="Arial Narrow"/>
      <family val="2"/>
    </font>
    <font>
      <sz val="10"/>
      <color indexed="8"/>
      <name val="Arial Narrow"/>
      <family val="2"/>
    </font>
    <font>
      <b/>
      <sz val="10"/>
      <color indexed="8"/>
      <name val="Arial Narrow"/>
      <family val="2"/>
    </font>
    <font>
      <b/>
      <sz val="10"/>
      <name val="Arial Narrow"/>
      <family val="2"/>
    </font>
    <font>
      <sz val="14"/>
      <name val="Arial Narrow"/>
      <family val="2"/>
    </font>
    <font>
      <sz val="11"/>
      <color theme="1"/>
      <name val="Calibri"/>
      <family val="2"/>
      <scheme val="minor"/>
    </font>
    <font>
      <b/>
      <sz val="10"/>
      <color theme="1"/>
      <name val="Arial Narrow"/>
      <family val="2"/>
    </font>
    <font>
      <sz val="11"/>
      <name val="Arial Narrow"/>
      <family val="2"/>
    </font>
    <font>
      <u/>
      <sz val="10"/>
      <name val="Arial Narrow"/>
      <family val="2"/>
    </font>
    <font>
      <sz val="10"/>
      <color indexed="8"/>
      <name val="Arial"/>
      <family val="2"/>
    </font>
    <font>
      <sz val="11"/>
      <color theme="1"/>
      <name val="Arial Narrow"/>
      <family val="2"/>
    </font>
    <font>
      <sz val="10"/>
      <color theme="1"/>
      <name val="Calibri"/>
      <family val="2"/>
      <scheme val="minor"/>
    </font>
    <font>
      <u/>
      <sz val="10"/>
      <color indexed="8"/>
      <name val="Arial Narrow"/>
      <family val="2"/>
    </font>
    <font>
      <i/>
      <sz val="10"/>
      <name val="Arial Narrow"/>
      <family val="2"/>
    </font>
    <font>
      <b/>
      <sz val="10"/>
      <color rgb="FF000000"/>
      <name val="Arial Narrow"/>
      <family val="2"/>
    </font>
    <font>
      <b/>
      <sz val="10"/>
      <color rgb="FFFF0000"/>
      <name val="Arial Narrow"/>
      <family val="2"/>
    </font>
    <font>
      <b/>
      <sz val="12"/>
      <name val="Arial Narrow"/>
      <family val="2"/>
    </font>
    <font>
      <sz val="8"/>
      <name val="Calibri"/>
      <family val="2"/>
      <scheme val="minor"/>
    </font>
    <font>
      <b/>
      <sz val="12"/>
      <color theme="1"/>
      <name val="Arial Narrow"/>
      <family val="2"/>
    </font>
    <font>
      <sz val="12"/>
      <color theme="1"/>
      <name val="Arial Narrow"/>
      <family val="2"/>
    </font>
    <font>
      <sz val="14"/>
      <color theme="1"/>
      <name val="Arial Narrow"/>
      <family val="2"/>
    </font>
    <font>
      <b/>
      <sz val="14"/>
      <color theme="1"/>
      <name val="Arial Narrow"/>
      <family val="2"/>
    </font>
    <font>
      <b/>
      <sz val="16"/>
      <name val="Arial Narrow"/>
      <family val="2"/>
    </font>
    <font>
      <vertAlign val="subscript"/>
      <sz val="10"/>
      <name val="Arial Narrow"/>
      <family val="2"/>
    </font>
    <font>
      <vertAlign val="superscript"/>
      <sz val="10"/>
      <name val="Arial Narrow"/>
      <family val="2"/>
    </font>
    <font>
      <i/>
      <sz val="10"/>
      <color rgb="FF000000"/>
      <name val="Arial Narrow"/>
      <family val="2"/>
    </font>
    <font>
      <sz val="10"/>
      <color rgb="FF000000"/>
      <name val="Arial Narrow"/>
      <family val="2"/>
    </font>
    <font>
      <sz val="10"/>
      <color rgb="FFFF0000"/>
      <name val="Arial Narrow"/>
      <family val="2"/>
    </font>
    <font>
      <b/>
      <sz val="10"/>
      <color rgb="FFFF0000"/>
      <name val="Arial"/>
      <family val="2"/>
    </font>
    <font>
      <sz val="9"/>
      <color rgb="FFFF0000"/>
      <name val="Arial Narrow"/>
      <family val="2"/>
    </font>
    <font>
      <sz val="8"/>
      <color rgb="FFFF0000"/>
      <name val="Arial Narrow"/>
      <family val="2"/>
    </font>
    <font>
      <sz val="11"/>
      <color rgb="FFFF0000"/>
      <name val="Arial Narrow"/>
      <family val="2"/>
    </font>
    <font>
      <b/>
      <sz val="18"/>
      <name val="Arial Narrow"/>
      <family val="2"/>
    </font>
  </fonts>
  <fills count="15">
    <fill>
      <patternFill patternType="none"/>
    </fill>
    <fill>
      <patternFill patternType="gray125"/>
    </fill>
    <fill>
      <patternFill patternType="solid">
        <fgColor rgb="FFFFFF00"/>
        <bgColor indexed="64"/>
      </patternFill>
    </fill>
    <fill>
      <patternFill patternType="solid">
        <fgColor indexed="4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rgb="FF00FF0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5"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rgb="FF000000"/>
      </top>
      <bottom style="thin">
        <color auto="1"/>
      </bottom>
      <diagonal/>
    </border>
    <border>
      <left/>
      <right style="thin">
        <color indexed="64"/>
      </right>
      <top style="thin">
        <color rgb="FF000000"/>
      </top>
      <bottom style="thin">
        <color auto="1"/>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cellStyleXfs>
  <cellXfs count="470">
    <xf numFmtId="0" fontId="0" fillId="0" borderId="0" xfId="0"/>
    <xf numFmtId="0" fontId="6" fillId="0" borderId="0" xfId="0" applyFont="1" applyAlignment="1" applyProtection="1">
      <alignment vertical="top" wrapText="1"/>
      <protection locked="0"/>
    </xf>
    <xf numFmtId="0" fontId="9" fillId="0" borderId="0" xfId="0" applyFont="1" applyAlignment="1">
      <alignment horizontal="center"/>
    </xf>
    <xf numFmtId="0" fontId="2" fillId="0" borderId="0" xfId="0" applyFont="1"/>
    <xf numFmtId="2" fontId="2" fillId="0" borderId="0" xfId="0" applyNumberFormat="1" applyFont="1"/>
    <xf numFmtId="0" fontId="9" fillId="0" borderId="5" xfId="0" applyFont="1" applyBorder="1"/>
    <xf numFmtId="0" fontId="9" fillId="0" borderId="0" xfId="0" applyFont="1"/>
    <xf numFmtId="0" fontId="9" fillId="0" borderId="0" xfId="0" applyFont="1" applyAlignment="1">
      <alignment horizontal="center" vertical="center"/>
    </xf>
    <xf numFmtId="0" fontId="2" fillId="0" borderId="0" xfId="0" applyFont="1" applyAlignment="1">
      <alignment vertical="center"/>
    </xf>
    <xf numFmtId="0" fontId="9" fillId="3" borderId="4" xfId="0" applyFont="1" applyFill="1" applyBorder="1" applyAlignment="1">
      <alignment vertical="center"/>
    </xf>
    <xf numFmtId="0" fontId="9" fillId="4" borderId="1" xfId="0" applyFont="1" applyFill="1" applyBorder="1" applyAlignment="1">
      <alignment horizontal="center" vertical="center" wrapText="1"/>
    </xf>
    <xf numFmtId="0" fontId="2" fillId="0" borderId="0" xfId="0" applyFont="1" applyProtection="1">
      <protection locked="0"/>
    </xf>
    <xf numFmtId="2" fontId="2" fillId="0" borderId="0" xfId="0" applyNumberFormat="1" applyFont="1" applyProtection="1">
      <protection locked="0"/>
    </xf>
    <xf numFmtId="0" fontId="2" fillId="0" borderId="0" xfId="0" applyFont="1" applyAlignment="1" applyProtection="1">
      <alignment vertical="center"/>
      <protection locked="0"/>
    </xf>
    <xf numFmtId="0" fontId="9" fillId="0" borderId="0" xfId="0" applyFont="1" applyAlignment="1" applyProtection="1">
      <alignment horizontal="center"/>
      <protection locked="0"/>
    </xf>
    <xf numFmtId="0" fontId="2" fillId="0" borderId="0" xfId="0" applyFont="1" applyAlignment="1" applyProtection="1">
      <alignment horizontal="center"/>
      <protection locked="0"/>
    </xf>
    <xf numFmtId="2" fontId="2" fillId="0" borderId="0" xfId="0" applyNumberFormat="1" applyFont="1" applyAlignment="1">
      <alignment vertical="center"/>
    </xf>
    <xf numFmtId="0" fontId="7" fillId="2" borderId="1" xfId="0" applyFont="1" applyFill="1" applyBorder="1" applyAlignment="1">
      <alignment horizontal="left" vertical="center"/>
    </xf>
    <xf numFmtId="2" fontId="12" fillId="4" borderId="1" xfId="0" applyNumberFormat="1"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2" fillId="0" borderId="0" xfId="0" applyFont="1" applyAlignment="1">
      <alignment horizontal="center"/>
    </xf>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4" fillId="0" borderId="0" xfId="0" applyFont="1" applyAlignment="1" applyProtection="1">
      <alignment horizontal="center"/>
      <protection locked="0"/>
    </xf>
    <xf numFmtId="0" fontId="10" fillId="0" borderId="0" xfId="0" applyFont="1" applyProtection="1">
      <protection locked="0"/>
    </xf>
    <xf numFmtId="0" fontId="12" fillId="4" borderId="1" xfId="0" applyFont="1" applyFill="1" applyBorder="1" applyAlignment="1">
      <alignment horizontal="center" vertical="center"/>
    </xf>
    <xf numFmtId="0" fontId="13" fillId="0" borderId="0" xfId="0" applyFont="1" applyProtection="1">
      <protection locked="0"/>
    </xf>
    <xf numFmtId="0" fontId="6"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center"/>
      <protection locked="0"/>
    </xf>
    <xf numFmtId="0" fontId="5" fillId="2" borderId="1" xfId="0" applyFont="1" applyFill="1" applyBorder="1" applyAlignment="1" applyProtection="1">
      <alignment vertical="center"/>
      <protection locked="0"/>
    </xf>
    <xf numFmtId="0" fontId="6" fillId="0" borderId="0" xfId="0" applyFont="1" applyAlignment="1" applyProtection="1">
      <alignment vertical="center"/>
      <protection locked="0"/>
    </xf>
    <xf numFmtId="166" fontId="5" fillId="2" borderId="1" xfId="0" applyNumberFormat="1" applyFont="1" applyFill="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protection locked="0"/>
    </xf>
    <xf numFmtId="0" fontId="6" fillId="0" borderId="0" xfId="0" applyFont="1" applyAlignment="1" applyProtection="1">
      <alignment horizontal="center" vertical="top"/>
      <protection locked="0"/>
    </xf>
    <xf numFmtId="2" fontId="6" fillId="0" borderId="1" xfId="0" applyNumberFormat="1" applyFont="1" applyBorder="1" applyAlignment="1" applyProtection="1">
      <alignment horizontal="center" vertical="center"/>
      <protection locked="0"/>
    </xf>
    <xf numFmtId="0" fontId="6" fillId="0" borderId="0" xfId="0" applyFont="1" applyAlignment="1" applyProtection="1">
      <alignment horizontal="left" vertical="top" wrapText="1"/>
      <protection locked="0"/>
    </xf>
    <xf numFmtId="0" fontId="6" fillId="0" borderId="0" xfId="0" applyFont="1" applyAlignment="1" applyProtection="1">
      <alignment horizontal="left" vertical="top"/>
      <protection locked="0"/>
    </xf>
    <xf numFmtId="0" fontId="6" fillId="0" borderId="0" xfId="0" applyFont="1" applyProtection="1">
      <protection locked="0"/>
    </xf>
    <xf numFmtId="0" fontId="6" fillId="0" borderId="1" xfId="0" applyFont="1" applyBorder="1" applyAlignment="1">
      <alignment horizontal="center" vertical="center" wrapText="1"/>
    </xf>
    <xf numFmtId="2" fontId="6" fillId="2" borderId="1" xfId="0" applyNumberFormat="1" applyFont="1" applyFill="1" applyBorder="1" applyAlignment="1" applyProtection="1">
      <alignment horizontal="center" vertical="center"/>
      <protection locked="0"/>
    </xf>
    <xf numFmtId="0" fontId="9" fillId="4" borderId="1" xfId="0" applyFont="1" applyFill="1" applyBorder="1" applyAlignment="1" applyProtection="1">
      <alignment horizontal="center" vertical="center" wrapText="1"/>
      <protection locked="0"/>
    </xf>
    <xf numFmtId="0" fontId="6" fillId="0" borderId="11" xfId="0" applyFont="1" applyBorder="1" applyAlignment="1" applyProtection="1">
      <alignment horizontal="center" vertical="center"/>
      <protection locked="0"/>
    </xf>
    <xf numFmtId="0" fontId="6" fillId="0" borderId="13" xfId="0" applyFont="1" applyBorder="1" applyAlignment="1" applyProtection="1">
      <alignment horizontal="center" vertical="top"/>
      <protection locked="0"/>
    </xf>
    <xf numFmtId="0" fontId="6" fillId="0" borderId="13"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15" fillId="0" borderId="0" xfId="0" applyFont="1" applyAlignment="1">
      <alignment horizontal="left" vertical="top"/>
    </xf>
    <xf numFmtId="0" fontId="7" fillId="0" borderId="1" xfId="0" applyFont="1" applyBorder="1" applyAlignment="1">
      <alignment horizontal="center" vertical="center"/>
    </xf>
    <xf numFmtId="0" fontId="2" fillId="0" borderId="0" xfId="0" applyFont="1" applyAlignment="1">
      <alignment horizontal="center" vertical="center"/>
    </xf>
    <xf numFmtId="2" fontId="2" fillId="0" borderId="1" xfId="0" applyNumberFormat="1" applyFont="1" applyBorder="1" applyAlignment="1">
      <alignment horizontal="center" vertical="center"/>
    </xf>
    <xf numFmtId="2" fontId="12" fillId="4" borderId="1" xfId="0" applyNumberFormat="1" applyFont="1" applyFill="1" applyBorder="1" applyAlignment="1">
      <alignment horizontal="center" vertical="center"/>
    </xf>
    <xf numFmtId="0" fontId="6" fillId="0" borderId="15" xfId="0" applyFont="1" applyBorder="1" applyAlignment="1" applyProtection="1">
      <alignment horizontal="center" vertical="top"/>
      <protection locked="0"/>
    </xf>
    <xf numFmtId="0" fontId="9" fillId="5" borderId="1" xfId="0" applyFont="1" applyFill="1" applyBorder="1" applyAlignment="1" applyProtection="1">
      <alignment horizontal="center" vertical="center" wrapText="1"/>
      <protection locked="0"/>
    </xf>
    <xf numFmtId="0" fontId="7" fillId="0" borderId="0" xfId="0" applyFont="1" applyAlignment="1">
      <alignment horizontal="left" vertical="top"/>
    </xf>
    <xf numFmtId="0" fontId="18" fillId="0" borderId="0" xfId="0" applyFont="1" applyAlignment="1">
      <alignment horizontal="center"/>
    </xf>
    <xf numFmtId="0" fontId="7" fillId="0" borderId="1" xfId="0" applyFont="1" applyBorder="1" applyAlignment="1">
      <alignment horizontal="center" vertical="center" wrapText="1"/>
    </xf>
    <xf numFmtId="0" fontId="7" fillId="0" borderId="0" xfId="0" applyFont="1" applyAlignment="1">
      <alignment horizontal="left" vertical="top" wrapText="1"/>
    </xf>
    <xf numFmtId="2" fontId="7" fillId="0" borderId="0" xfId="0" applyNumberFormat="1" applyFont="1" applyAlignment="1">
      <alignment horizontal="left" vertical="top"/>
    </xf>
    <xf numFmtId="0" fontId="7" fillId="0" borderId="10" xfId="0" applyFont="1" applyBorder="1" applyAlignment="1">
      <alignment horizontal="center" vertical="center" wrapText="1"/>
    </xf>
    <xf numFmtId="2" fontId="9" fillId="4" borderId="1" xfId="0" applyNumberFormat="1" applyFont="1" applyFill="1" applyBorder="1" applyAlignment="1">
      <alignment horizontal="center" vertical="center"/>
    </xf>
    <xf numFmtId="2" fontId="9" fillId="8" borderId="1" xfId="0" applyNumberFormat="1" applyFont="1" applyFill="1" applyBorder="1" applyAlignment="1">
      <alignment horizontal="center" vertical="center"/>
    </xf>
    <xf numFmtId="2" fontId="12" fillId="8" borderId="1" xfId="0" applyNumberFormat="1" applyFont="1" applyFill="1" applyBorder="1" applyAlignment="1">
      <alignment horizontal="center" vertical="center"/>
    </xf>
    <xf numFmtId="0" fontId="6" fillId="0" borderId="0" xfId="0" applyFont="1" applyAlignment="1" applyProtection="1">
      <alignment horizontal="center"/>
      <protection locked="0"/>
    </xf>
    <xf numFmtId="0" fontId="17" fillId="0" borderId="0" xfId="0" applyFont="1"/>
    <xf numFmtId="0" fontId="17" fillId="0" borderId="0" xfId="0" applyFont="1" applyAlignment="1">
      <alignment horizontal="center"/>
    </xf>
    <xf numFmtId="0" fontId="2" fillId="0" borderId="1" xfId="0" applyFont="1" applyBorder="1" applyAlignment="1">
      <alignment horizontal="center" vertical="center"/>
    </xf>
    <xf numFmtId="2" fontId="12" fillId="5" borderId="1" xfId="0" applyNumberFormat="1" applyFont="1" applyFill="1" applyBorder="1" applyAlignment="1">
      <alignment horizontal="center" vertical="center"/>
    </xf>
    <xf numFmtId="2" fontId="12" fillId="0" borderId="1" xfId="0" applyNumberFormat="1" applyFont="1" applyBorder="1" applyAlignment="1">
      <alignment horizontal="center" vertical="center" wrapText="1"/>
    </xf>
    <xf numFmtId="0" fontId="3" fillId="3" borderId="5" xfId="0" applyFont="1" applyFill="1" applyBorder="1" applyProtection="1">
      <protection locked="0"/>
    </xf>
    <xf numFmtId="0" fontId="4" fillId="3" borderId="8" xfId="0" applyFont="1" applyFill="1" applyBorder="1" applyProtection="1">
      <protection locked="0"/>
    </xf>
    <xf numFmtId="0" fontId="7" fillId="0" borderId="0" xfId="0" applyFont="1" applyAlignment="1" applyProtection="1">
      <alignment vertical="top" wrapText="1"/>
      <protection locked="0"/>
    </xf>
    <xf numFmtId="0" fontId="8" fillId="0" borderId="0" xfId="0" applyFont="1" applyAlignment="1">
      <alignment horizontal="center"/>
    </xf>
    <xf numFmtId="2" fontId="12" fillId="6" borderId="0" xfId="0" applyNumberFormat="1" applyFont="1" applyFill="1" applyAlignment="1">
      <alignment horizontal="center" vertical="center"/>
    </xf>
    <xf numFmtId="0" fontId="21" fillId="0" borderId="0" xfId="0" applyFont="1" applyAlignment="1" applyProtection="1">
      <alignment horizontal="left" vertical="top"/>
      <protection locked="0"/>
    </xf>
    <xf numFmtId="0" fontId="21" fillId="0" borderId="0" xfId="0" applyFont="1" applyAlignment="1" applyProtection="1">
      <alignment wrapText="1"/>
      <protection locked="0"/>
    </xf>
    <xf numFmtId="49" fontId="9" fillId="3" borderId="5" xfId="0" applyNumberFormat="1" applyFont="1" applyFill="1" applyBorder="1" applyProtection="1">
      <protection locked="0"/>
    </xf>
    <xf numFmtId="49" fontId="9" fillId="3" borderId="8" xfId="0" applyNumberFormat="1" applyFont="1" applyFill="1" applyBorder="1" applyProtection="1">
      <protection locked="0"/>
    </xf>
    <xf numFmtId="49" fontId="6" fillId="0" borderId="0" xfId="0" applyNumberFormat="1" applyFont="1" applyAlignment="1" applyProtection="1">
      <alignment horizontal="center"/>
      <protection locked="0"/>
    </xf>
    <xf numFmtId="49" fontId="9" fillId="0" borderId="0" xfId="0" applyNumberFormat="1" applyFont="1" applyAlignment="1" applyProtection="1">
      <alignment horizontal="center"/>
      <protection locked="0"/>
    </xf>
    <xf numFmtId="49" fontId="9" fillId="4" borderId="1" xfId="0" applyNumberFormat="1" applyFont="1" applyFill="1" applyBorder="1" applyAlignment="1" applyProtection="1">
      <alignment horizontal="center" vertical="center" wrapText="1"/>
      <protection locked="0"/>
    </xf>
    <xf numFmtId="49" fontId="6" fillId="0" borderId="1" xfId="0" applyNumberFormat="1" applyFont="1" applyBorder="1" applyAlignment="1" applyProtection="1">
      <alignment horizontal="center"/>
      <protection locked="0"/>
    </xf>
    <xf numFmtId="49" fontId="6" fillId="0" borderId="10" xfId="0" applyNumberFormat="1" applyFont="1" applyBorder="1" applyAlignment="1" applyProtection="1">
      <alignment vertical="center"/>
      <protection locked="0"/>
    </xf>
    <xf numFmtId="49" fontId="6" fillId="0" borderId="12" xfId="0" applyNumberFormat="1" applyFont="1" applyBorder="1" applyAlignment="1" applyProtection="1">
      <alignment vertical="center"/>
      <protection locked="0"/>
    </xf>
    <xf numFmtId="49" fontId="2" fillId="0" borderId="13"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6" fillId="0" borderId="5" xfId="0" applyNumberFormat="1" applyFont="1" applyBorder="1" applyAlignment="1" applyProtection="1">
      <alignment vertical="center"/>
      <protection locked="0"/>
    </xf>
    <xf numFmtId="49" fontId="6" fillId="0" borderId="13"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49" fontId="6" fillId="0" borderId="0" xfId="0" applyNumberFormat="1" applyFont="1" applyAlignment="1" applyProtection="1">
      <alignment vertical="center"/>
      <protection locked="0"/>
    </xf>
    <xf numFmtId="49" fontId="2" fillId="0" borderId="2"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3" xfId="0" applyNumberFormat="1" applyFont="1" applyBorder="1" applyAlignment="1">
      <alignment horizontal="center" vertical="top"/>
    </xf>
    <xf numFmtId="49" fontId="2" fillId="0" borderId="3" xfId="0" applyNumberFormat="1" applyFont="1" applyBorder="1" applyAlignment="1">
      <alignment horizontal="center" vertical="top"/>
    </xf>
    <xf numFmtId="49" fontId="2" fillId="0" borderId="0" xfId="0" applyNumberFormat="1" applyFont="1" applyAlignment="1">
      <alignment horizontal="center" vertical="top"/>
    </xf>
    <xf numFmtId="49" fontId="6" fillId="0" borderId="2"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top"/>
      <protection locked="0"/>
    </xf>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top"/>
    </xf>
    <xf numFmtId="20" fontId="6" fillId="0" borderId="1" xfId="0" applyNumberFormat="1" applyFont="1" applyBorder="1" applyAlignment="1">
      <alignment horizontal="center" vertical="center" wrapText="1"/>
    </xf>
    <xf numFmtId="0" fontId="13" fillId="0" borderId="0" xfId="0" applyFont="1" applyAlignment="1">
      <alignment vertical="center" wrapText="1"/>
    </xf>
    <xf numFmtId="0" fontId="5" fillId="10" borderId="1" xfId="0" applyFont="1" applyFill="1" applyBorder="1" applyAlignment="1">
      <alignment horizontal="center" vertical="center" wrapText="1"/>
    </xf>
    <xf numFmtId="2" fontId="5" fillId="10" borderId="1" xfId="0" applyNumberFormat="1" applyFont="1" applyFill="1" applyBorder="1" applyAlignment="1">
      <alignment horizontal="center" vertical="center" wrapText="1"/>
    </xf>
    <xf numFmtId="0" fontId="13" fillId="10" borderId="1" xfId="0" applyFont="1" applyFill="1" applyBorder="1" applyAlignment="1">
      <alignment vertical="center" wrapText="1"/>
    </xf>
    <xf numFmtId="0" fontId="13" fillId="10"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13" fillId="11" borderId="1" xfId="0" applyFont="1" applyFill="1" applyBorder="1" applyAlignment="1">
      <alignment vertical="center" wrapText="1"/>
    </xf>
    <xf numFmtId="0" fontId="13" fillId="11" borderId="1" xfId="0" applyFont="1" applyFill="1" applyBorder="1" applyAlignment="1">
      <alignment horizontal="center" vertical="center" wrapText="1"/>
    </xf>
    <xf numFmtId="2" fontId="5" fillId="11" borderId="1" xfId="0" applyNumberFormat="1"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0" borderId="0" xfId="0" applyFont="1" applyAlignment="1">
      <alignment horizontal="center" vertical="center" wrapText="1"/>
    </xf>
    <xf numFmtId="0" fontId="13" fillId="9" borderId="0" xfId="0" applyFont="1" applyFill="1" applyAlignment="1">
      <alignment horizontal="center" vertical="center" wrapText="1"/>
    </xf>
    <xf numFmtId="0" fontId="13" fillId="0" borderId="0" xfId="0" applyFont="1" applyAlignment="1">
      <alignment horizontal="center" vertical="center" wrapText="1"/>
    </xf>
    <xf numFmtId="2" fontId="13" fillId="9" borderId="0" xfId="0" applyNumberFormat="1" applyFont="1" applyFill="1" applyAlignment="1">
      <alignment horizontal="center" vertical="center" wrapText="1"/>
    </xf>
    <xf numFmtId="0" fontId="13" fillId="0" borderId="0" xfId="0" quotePrefix="1" applyFont="1" applyAlignment="1">
      <alignment vertical="center" wrapText="1"/>
    </xf>
    <xf numFmtId="0" fontId="6" fillId="0" borderId="0" xfId="0" applyFont="1" applyAlignment="1">
      <alignment vertical="center"/>
    </xf>
    <xf numFmtId="0" fontId="6" fillId="0" borderId="0" xfId="0" applyFont="1"/>
    <xf numFmtId="0" fontId="9" fillId="4" borderId="1" xfId="0" applyFont="1" applyFill="1" applyBorder="1" applyAlignment="1">
      <alignment horizontal="center" vertical="center"/>
    </xf>
    <xf numFmtId="2" fontId="12" fillId="11" borderId="11" xfId="0" applyNumberFormat="1" applyFont="1" applyFill="1" applyBorder="1" applyAlignment="1">
      <alignment horizontal="center" vertical="center"/>
    </xf>
    <xf numFmtId="0" fontId="6" fillId="0" borderId="0" xfId="0" applyFont="1" applyAlignment="1">
      <alignment vertical="top" wrapText="1"/>
    </xf>
    <xf numFmtId="0" fontId="6" fillId="0" borderId="0" xfId="0" applyFont="1" applyAlignment="1">
      <alignment vertical="center" wrapText="1"/>
    </xf>
    <xf numFmtId="49" fontId="6" fillId="0" borderId="1" xfId="0" applyNumberFormat="1" applyFont="1" applyBorder="1" applyAlignment="1" applyProtection="1">
      <alignment horizontal="center" vertical="center"/>
      <protection locked="0"/>
    </xf>
    <xf numFmtId="164" fontId="24" fillId="14" borderId="10" xfId="2" applyFont="1" applyFill="1" applyBorder="1" applyAlignment="1" applyProtection="1">
      <alignment vertical="center"/>
    </xf>
    <xf numFmtId="2" fontId="24" fillId="14" borderId="1" xfId="0" applyNumberFormat="1" applyFont="1" applyFill="1" applyBorder="1" applyAlignment="1">
      <alignment horizontal="center" vertical="center"/>
    </xf>
    <xf numFmtId="164" fontId="22" fillId="14" borderId="10" xfId="2" applyFont="1" applyFill="1" applyBorder="1" applyAlignment="1" applyProtection="1">
      <alignment vertical="center" wrapText="1"/>
      <protection locked="0"/>
    </xf>
    <xf numFmtId="0" fontId="22" fillId="14" borderId="1" xfId="0" applyFont="1" applyFill="1" applyBorder="1" applyAlignment="1" applyProtection="1">
      <alignment horizontal="center" vertical="center" wrapText="1"/>
      <protection locked="0"/>
    </xf>
    <xf numFmtId="164" fontId="24" fillId="14" borderId="1" xfId="2" applyFont="1" applyFill="1" applyBorder="1" applyAlignment="1" applyProtection="1">
      <alignment horizontal="left" vertical="center"/>
    </xf>
    <xf numFmtId="0" fontId="24" fillId="14" borderId="1" xfId="0" applyFont="1" applyFill="1" applyBorder="1" applyAlignment="1">
      <alignment horizontal="center" vertical="center"/>
    </xf>
    <xf numFmtId="0" fontId="25" fillId="0" borderId="0" xfId="0" applyFont="1" applyAlignment="1">
      <alignment horizontal="center"/>
    </xf>
    <xf numFmtId="0" fontId="7" fillId="0" borderId="1" xfId="0" applyFont="1" applyBorder="1" applyAlignment="1">
      <alignment horizontal="left" vertical="top" wrapText="1"/>
    </xf>
    <xf numFmtId="0" fontId="7" fillId="0" borderId="1" xfId="0" applyFont="1" applyBorder="1" applyAlignment="1">
      <alignment horizontal="left" vertical="center" wrapText="1"/>
    </xf>
    <xf numFmtId="0" fontId="6" fillId="0" borderId="1"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pplyProtection="1">
      <alignment vertical="top" wrapText="1"/>
      <protection locked="0"/>
    </xf>
    <xf numFmtId="0" fontId="6" fillId="0" borderId="2" xfId="0" applyFont="1" applyBorder="1" applyAlignment="1">
      <alignment vertical="top" wrapText="1"/>
    </xf>
    <xf numFmtId="0" fontId="6" fillId="0" borderId="13" xfId="0" applyFont="1" applyBorder="1" applyAlignment="1">
      <alignment vertical="top" wrapText="1"/>
    </xf>
    <xf numFmtId="0" fontId="9" fillId="0" borderId="0" xfId="0" applyFont="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vertical="top" wrapText="1"/>
    </xf>
    <xf numFmtId="2" fontId="5" fillId="12" borderId="1"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top" wrapText="1"/>
    </xf>
    <xf numFmtId="2" fontId="13" fillId="12" borderId="1" xfId="0" applyNumberFormat="1" applyFont="1" applyFill="1" applyBorder="1" applyAlignment="1">
      <alignment horizontal="center" vertical="center" wrapText="1"/>
    </xf>
    <xf numFmtId="2" fontId="13" fillId="11" borderId="1" xfId="0" applyNumberFormat="1" applyFont="1" applyFill="1" applyBorder="1" applyAlignment="1">
      <alignment horizontal="center" vertical="center" wrapText="1"/>
    </xf>
    <xf numFmtId="2" fontId="13" fillId="12" borderId="2" xfId="0" applyNumberFormat="1" applyFont="1" applyFill="1" applyBorder="1" applyAlignment="1">
      <alignment horizontal="center" vertical="center" wrapText="1"/>
    </xf>
    <xf numFmtId="2" fontId="13" fillId="10" borderId="1" xfId="0" applyNumberFormat="1"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left" vertical="center" wrapText="1"/>
    </xf>
    <xf numFmtId="2" fontId="13" fillId="0" borderId="0" xfId="0" applyNumberFormat="1" applyFont="1" applyAlignment="1">
      <alignment horizontal="center" vertical="center" wrapText="1"/>
    </xf>
    <xf numFmtId="0" fontId="6" fillId="0" borderId="4" xfId="0" applyFont="1" applyBorder="1" applyAlignment="1">
      <alignment vertical="top" wrapText="1"/>
    </xf>
    <xf numFmtId="49" fontId="2" fillId="0" borderId="13" xfId="0" quotePrefix="1" applyNumberFormat="1" applyFont="1" applyBorder="1" applyAlignment="1">
      <alignment horizontal="center" vertical="top"/>
    </xf>
    <xf numFmtId="0" fontId="6" fillId="0" borderId="11" xfId="0" applyFont="1" applyBorder="1" applyAlignment="1">
      <alignment vertical="center" wrapText="1"/>
    </xf>
    <xf numFmtId="0" fontId="6" fillId="0" borderId="5" xfId="0" applyFont="1" applyBorder="1" applyAlignment="1">
      <alignment horizontal="left" vertical="center" wrapText="1"/>
    </xf>
    <xf numFmtId="0" fontId="6" fillId="0" borderId="12" xfId="0" applyFont="1" applyBorder="1" applyAlignment="1">
      <alignment vertical="center" wrapText="1"/>
    </xf>
    <xf numFmtId="49" fontId="2" fillId="0" borderId="2" xfId="0" quotePrefix="1" applyNumberFormat="1" applyFont="1" applyBorder="1" applyAlignment="1">
      <alignment horizontal="center" vertical="center"/>
    </xf>
    <xf numFmtId="49" fontId="6" fillId="0" borderId="13" xfId="0" applyNumberFormat="1" applyFont="1" applyBorder="1" applyAlignment="1" applyProtection="1">
      <alignment horizontal="center" vertical="top"/>
      <protection locked="0"/>
    </xf>
    <xf numFmtId="0" fontId="9" fillId="3" borderId="5" xfId="0" applyFont="1" applyFill="1" applyBorder="1" applyAlignment="1">
      <alignment vertical="center"/>
    </xf>
    <xf numFmtId="0" fontId="6" fillId="0" borderId="14" xfId="0" applyFont="1" applyBorder="1" applyAlignment="1" applyProtection="1">
      <alignment horizontal="center" vertical="center"/>
      <protection locked="0"/>
    </xf>
    <xf numFmtId="0" fontId="25" fillId="0" borderId="0" xfId="0" applyFont="1" applyAlignment="1">
      <alignment vertical="center"/>
    </xf>
    <xf numFmtId="0" fontId="12" fillId="0" borderId="0" xfId="0" applyFont="1" applyAlignment="1">
      <alignment vertical="center"/>
    </xf>
    <xf numFmtId="0" fontId="2" fillId="0" borderId="0" xfId="0" applyFont="1" applyAlignment="1" applyProtection="1">
      <alignment horizontal="center" vertical="center"/>
      <protection locked="0"/>
    </xf>
    <xf numFmtId="0" fontId="6" fillId="0" borderId="10" xfId="0" applyFont="1" applyBorder="1" applyAlignment="1">
      <alignment horizontal="center" vertical="top"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left" vertical="center" wrapText="1"/>
    </xf>
    <xf numFmtId="0" fontId="9" fillId="0" borderId="13" xfId="0" applyFont="1" applyBorder="1" applyAlignment="1">
      <alignment horizontal="left" vertical="center" wrapText="1"/>
    </xf>
    <xf numFmtId="0" fontId="6" fillId="0" borderId="5" xfId="0" applyFont="1" applyBorder="1" applyAlignment="1">
      <alignment horizontal="center" vertical="center" wrapText="1"/>
    </xf>
    <xf numFmtId="0" fontId="6" fillId="0" borderId="2"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6" fillId="0" borderId="2" xfId="0" applyFont="1" applyBorder="1" applyAlignment="1" applyProtection="1">
      <alignment horizontal="left" vertical="top" wrapText="1"/>
      <protection locked="0"/>
    </xf>
    <xf numFmtId="0" fontId="6" fillId="0" borderId="6" xfId="0" applyFont="1" applyBorder="1" applyAlignment="1">
      <alignment horizontal="left" vertical="center" wrapText="1"/>
    </xf>
    <xf numFmtId="0" fontId="6" fillId="0" borderId="15" xfId="0" applyFont="1" applyBorder="1" applyAlignment="1">
      <alignment horizontal="center" vertical="center" wrapText="1"/>
    </xf>
    <xf numFmtId="0" fontId="6" fillId="0" borderId="2" xfId="0" applyFont="1" applyBorder="1" applyAlignment="1">
      <alignment horizontal="left" vertical="center" wrapText="1"/>
    </xf>
    <xf numFmtId="0" fontId="6" fillId="0" borderId="11" xfId="0" applyFont="1" applyBorder="1" applyAlignment="1">
      <alignment vertical="top" wrapText="1"/>
    </xf>
    <xf numFmtId="0" fontId="6" fillId="0" borderId="1" xfId="0" applyFont="1" applyBorder="1" applyAlignment="1" applyProtection="1">
      <alignment horizontal="left" vertical="top" wrapText="1"/>
      <protection locked="0"/>
    </xf>
    <xf numFmtId="0" fontId="6" fillId="0" borderId="13" xfId="0" applyFont="1" applyBorder="1" applyAlignment="1">
      <alignment horizontal="center" vertical="top" wrapText="1"/>
    </xf>
    <xf numFmtId="0" fontId="6" fillId="0" borderId="1" xfId="0" applyFont="1" applyBorder="1" applyAlignment="1">
      <alignment horizontal="left" vertical="center" wrapText="1"/>
    </xf>
    <xf numFmtId="0" fontId="6" fillId="0" borderId="3" xfId="0" applyFont="1" applyBorder="1" applyAlignment="1">
      <alignment vertical="center" wrapText="1"/>
    </xf>
    <xf numFmtId="0" fontId="9" fillId="0" borderId="0" xfId="0" applyFont="1" applyAlignment="1">
      <alignment vertical="center" wrapText="1"/>
    </xf>
    <xf numFmtId="0" fontId="6" fillId="0" borderId="3" xfId="0" applyFont="1" applyBorder="1" applyAlignment="1" applyProtection="1">
      <alignment vertical="center" wrapText="1"/>
      <protection locked="0"/>
    </xf>
    <xf numFmtId="2" fontId="12" fillId="0" borderId="2" xfId="0" applyNumberFormat="1" applyFont="1" applyBorder="1" applyAlignment="1" applyProtection="1">
      <alignment horizontal="center" vertical="center"/>
      <protection locked="0"/>
    </xf>
    <xf numFmtId="9" fontId="6" fillId="0" borderId="3" xfId="4" applyFont="1" applyBorder="1" applyAlignment="1" applyProtection="1">
      <alignment horizontal="center" vertical="center" wrapText="1"/>
      <protection locked="0"/>
    </xf>
    <xf numFmtId="0" fontId="6"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2" fillId="0" borderId="10" xfId="0" applyFont="1" applyBorder="1" applyAlignment="1">
      <alignment horizontal="center" vertical="center"/>
    </xf>
    <xf numFmtId="0" fontId="6" fillId="0" borderId="0" xfId="0" applyFont="1" applyAlignment="1">
      <alignment horizontal="left" vertical="center" wrapText="1"/>
    </xf>
    <xf numFmtId="0" fontId="6" fillId="0" borderId="5" xfId="0" applyFont="1" applyBorder="1" applyAlignment="1">
      <alignment horizontal="center" vertical="top" wrapText="1"/>
    </xf>
    <xf numFmtId="0" fontId="6" fillId="0" borderId="8" xfId="0" applyFont="1" applyBorder="1" applyAlignment="1">
      <alignment horizontal="center" vertical="top" wrapText="1"/>
    </xf>
    <xf numFmtId="0" fontId="9" fillId="0" borderId="12" xfId="0" applyFont="1" applyBorder="1" applyAlignment="1" applyProtection="1">
      <alignment horizontal="center" vertical="center"/>
      <protection locked="0"/>
    </xf>
    <xf numFmtId="0" fontId="6" fillId="0" borderId="12" xfId="0" applyFont="1" applyBorder="1" applyAlignment="1">
      <alignment horizontal="left" vertical="center" wrapText="1"/>
    </xf>
    <xf numFmtId="2" fontId="12" fillId="2" borderId="2" xfId="0" applyNumberFormat="1" applyFont="1" applyFill="1" applyBorder="1" applyAlignment="1" applyProtection="1">
      <alignment horizontal="center" vertical="center"/>
      <protection locked="0"/>
    </xf>
    <xf numFmtId="0" fontId="6" fillId="0" borderId="1" xfId="0" applyFont="1" applyBorder="1" applyAlignment="1" applyProtection="1">
      <alignment vertical="center" wrapText="1"/>
      <protection locked="0"/>
    </xf>
    <xf numFmtId="0" fontId="6" fillId="0" borderId="11" xfId="0" applyFont="1" applyBorder="1" applyAlignment="1" applyProtection="1">
      <alignment horizontal="left" vertical="center" wrapText="1"/>
      <protection locked="0"/>
    </xf>
    <xf numFmtId="0" fontId="8" fillId="0" borderId="0" xfId="0" applyFont="1" applyAlignment="1">
      <alignment horizontal="center" vertical="center"/>
    </xf>
    <xf numFmtId="167" fontId="20" fillId="0" borderId="0" xfId="2" applyNumberFormat="1" applyFont="1" applyFill="1" applyBorder="1" applyAlignment="1">
      <alignment horizontal="center" vertical="center"/>
    </xf>
    <xf numFmtId="0" fontId="6" fillId="0" borderId="15"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2" fontId="6" fillId="7" borderId="1" xfId="0" applyNumberFormat="1" applyFont="1" applyFill="1" applyBorder="1" applyAlignment="1" applyProtection="1">
      <alignment horizontal="center" vertical="center"/>
      <protection locked="0"/>
    </xf>
    <xf numFmtId="2" fontId="6" fillId="5" borderId="1" xfId="0" applyNumberFormat="1" applyFont="1" applyFill="1" applyBorder="1" applyAlignment="1" applyProtection="1">
      <alignment horizontal="center" vertical="center"/>
      <protection locked="0"/>
    </xf>
    <xf numFmtId="0" fontId="6" fillId="6" borderId="0" xfId="0" applyFont="1" applyFill="1" applyAlignment="1" applyProtection="1">
      <alignment vertical="top" wrapText="1"/>
      <protection locked="0"/>
    </xf>
    <xf numFmtId="0" fontId="6" fillId="0" borderId="3" xfId="0" applyFont="1" applyBorder="1" applyAlignment="1" applyProtection="1">
      <alignment horizontal="center" vertical="top"/>
      <protection locked="0"/>
    </xf>
    <xf numFmtId="2" fontId="9" fillId="5" borderId="1" xfId="0" applyNumberFormat="1" applyFont="1" applyFill="1" applyBorder="1" applyAlignment="1">
      <alignment horizontal="center" vertical="center"/>
    </xf>
    <xf numFmtId="0" fontId="6" fillId="0" borderId="0" xfId="0" applyFont="1" applyAlignment="1" applyProtection="1">
      <alignment horizontal="left"/>
      <protection locked="0"/>
    </xf>
    <xf numFmtId="2" fontId="6" fillId="0" borderId="0" xfId="0" applyNumberFormat="1" applyFont="1" applyAlignment="1" applyProtection="1">
      <alignment horizontal="center" vertical="center"/>
      <protection locked="0"/>
    </xf>
    <xf numFmtId="0" fontId="6" fillId="0" borderId="11" xfId="0" applyFont="1" applyBorder="1" applyAlignment="1" applyProtection="1">
      <alignment horizontal="center" vertical="center" wrapText="1"/>
      <protection locked="0"/>
    </xf>
    <xf numFmtId="0" fontId="6" fillId="0" borderId="4" xfId="0" applyFont="1"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2" xfId="0" quotePrefix="1" applyFont="1" applyBorder="1" applyAlignment="1" applyProtection="1">
      <alignment horizontal="center" vertical="center"/>
      <protection locked="0"/>
    </xf>
    <xf numFmtId="0" fontId="6" fillId="6" borderId="5" xfId="0" applyFont="1" applyFill="1" applyBorder="1" applyAlignment="1" applyProtection="1">
      <alignment vertical="top" wrapText="1"/>
      <protection locked="0"/>
    </xf>
    <xf numFmtId="0" fontId="6" fillId="0" borderId="13" xfId="0" quotePrefix="1" applyFont="1" applyBorder="1" applyAlignment="1" applyProtection="1">
      <alignment horizontal="center" vertical="center"/>
      <protection locked="0"/>
    </xf>
    <xf numFmtId="0" fontId="9" fillId="3" borderId="4" xfId="0" applyFont="1" applyFill="1" applyBorder="1" applyAlignment="1" applyProtection="1">
      <alignment vertical="center"/>
      <protection locked="0"/>
    </xf>
    <xf numFmtId="0" fontId="9" fillId="3" borderId="7" xfId="0" applyFont="1" applyFill="1" applyBorder="1" applyAlignment="1" applyProtection="1">
      <alignment vertical="center"/>
      <protection locked="0"/>
    </xf>
    <xf numFmtId="0" fontId="14" fillId="0" borderId="0" xfId="0" applyFont="1" applyAlignment="1" applyProtection="1">
      <alignment horizontal="left" vertical="center"/>
      <protection locked="0"/>
    </xf>
    <xf numFmtId="0" fontId="6" fillId="0" borderId="13" xfId="0" applyFont="1" applyBorder="1" applyAlignment="1" applyProtection="1">
      <alignment vertical="center"/>
      <protection locked="0"/>
    </xf>
    <xf numFmtId="0" fontId="16" fillId="0" borderId="0" xfId="0" applyFont="1" applyAlignment="1">
      <alignment horizontal="center" vertical="center"/>
    </xf>
    <xf numFmtId="0" fontId="13" fillId="0" borderId="15" xfId="0" applyFont="1" applyBorder="1" applyAlignment="1" applyProtection="1">
      <alignment vertical="center"/>
      <protection locked="0"/>
    </xf>
    <xf numFmtId="0" fontId="6" fillId="0" borderId="15" xfId="0" applyFont="1" applyBorder="1" applyAlignment="1" applyProtection="1">
      <alignment horizontal="right" vertical="center"/>
      <protection locked="0"/>
    </xf>
    <xf numFmtId="0" fontId="5" fillId="4" borderId="23" xfId="0" applyFont="1" applyFill="1" applyBorder="1" applyProtection="1">
      <protection locked="0"/>
    </xf>
    <xf numFmtId="0" fontId="6" fillId="0" borderId="15" xfId="0" applyFont="1" applyBorder="1" applyAlignment="1">
      <alignment vertical="center" wrapText="1"/>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2" fillId="0" borderId="11" xfId="0" applyFont="1" applyBorder="1" applyAlignment="1">
      <alignment vertical="center"/>
    </xf>
    <xf numFmtId="0" fontId="6" fillId="0" borderId="12" xfId="0" applyFont="1" applyBorder="1" applyAlignment="1">
      <alignment vertical="top" wrapText="1"/>
    </xf>
    <xf numFmtId="2" fontId="9" fillId="0" borderId="12" xfId="0" applyNumberFormat="1" applyFont="1" applyBorder="1" applyAlignment="1">
      <alignment horizontal="center" vertical="center"/>
    </xf>
    <xf numFmtId="0" fontId="6" fillId="0" borderId="1" xfId="0" applyFont="1" applyBorder="1" applyAlignment="1" applyProtection="1">
      <alignment horizontal="center" vertical="center"/>
      <protection locked="0"/>
    </xf>
    <xf numFmtId="0" fontId="5" fillId="12" borderId="2" xfId="0" applyFont="1" applyFill="1" applyBorder="1" applyAlignment="1">
      <alignment horizontal="center" vertical="center" wrapText="1"/>
    </xf>
    <xf numFmtId="2" fontId="5" fillId="11" borderId="3" xfId="0" applyNumberFormat="1"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2" borderId="1" xfId="0" applyFont="1" applyFill="1" applyBorder="1" applyAlignment="1">
      <alignment vertical="center" wrapText="1"/>
    </xf>
    <xf numFmtId="0" fontId="13" fillId="12" borderId="2" xfId="0" applyFont="1" applyFill="1" applyBorder="1" applyAlignment="1">
      <alignment vertical="center" wrapText="1"/>
    </xf>
    <xf numFmtId="0" fontId="13" fillId="12" borderId="2" xfId="0" applyFont="1" applyFill="1" applyBorder="1" applyAlignment="1">
      <alignment horizontal="center" vertical="center" wrapText="1"/>
    </xf>
    <xf numFmtId="0" fontId="5" fillId="10" borderId="1" xfId="0" applyFont="1" applyFill="1" applyBorder="1" applyAlignment="1">
      <alignment horizontal="left" vertical="center" wrapText="1"/>
    </xf>
    <xf numFmtId="49" fontId="13" fillId="10" borderId="1" xfId="0" applyNumberFormat="1" applyFont="1" applyFill="1" applyBorder="1" applyAlignment="1">
      <alignment horizontal="center" vertical="center" wrapText="1"/>
    </xf>
    <xf numFmtId="49" fontId="13" fillId="10" borderId="1" xfId="0" applyNumberFormat="1" applyFont="1" applyFill="1" applyBorder="1" applyAlignment="1">
      <alignment horizontal="left" vertical="center" wrapText="1"/>
    </xf>
    <xf numFmtId="0" fontId="13" fillId="10" borderId="1" xfId="0" applyFont="1" applyFill="1" applyBorder="1" applyAlignment="1">
      <alignment horizontal="left" vertical="center" wrapText="1"/>
    </xf>
    <xf numFmtId="167" fontId="13" fillId="0" borderId="0" xfId="3" applyNumberFormat="1" applyFont="1" applyAlignment="1">
      <alignment horizontal="center" vertical="center" wrapText="1"/>
    </xf>
    <xf numFmtId="0" fontId="5" fillId="11" borderId="1" xfId="0" applyFont="1" applyFill="1" applyBorder="1" applyAlignment="1">
      <alignment horizontal="left" vertical="center" wrapText="1"/>
    </xf>
    <xf numFmtId="49" fontId="13" fillId="11" borderId="1" xfId="0" applyNumberFormat="1" applyFont="1" applyFill="1" applyBorder="1" applyAlignment="1">
      <alignment horizontal="center" vertical="center" wrapText="1"/>
    </xf>
    <xf numFmtId="0" fontId="13" fillId="11" borderId="1" xfId="0" applyFont="1" applyFill="1" applyBorder="1" applyAlignment="1">
      <alignment horizontal="left" vertical="center" wrapText="1"/>
    </xf>
    <xf numFmtId="49" fontId="13" fillId="12" borderId="2" xfId="0" applyNumberFormat="1" applyFont="1" applyFill="1" applyBorder="1" applyAlignment="1">
      <alignment horizontal="center" vertical="center" wrapText="1"/>
    </xf>
    <xf numFmtId="49" fontId="13" fillId="12" borderId="1" xfId="0" applyNumberFormat="1" applyFont="1" applyFill="1" applyBorder="1" applyAlignment="1">
      <alignment horizontal="center" vertical="center" wrapText="1"/>
    </xf>
    <xf numFmtId="49" fontId="13" fillId="12" borderId="3" xfId="0" applyNumberFormat="1" applyFont="1" applyFill="1" applyBorder="1" applyAlignment="1">
      <alignment horizontal="center" vertical="center" wrapText="1"/>
    </xf>
    <xf numFmtId="0" fontId="13" fillId="12" borderId="3" xfId="0" applyFont="1" applyFill="1" applyBorder="1" applyAlignment="1">
      <alignment horizontal="left" vertical="center" wrapText="1"/>
    </xf>
    <xf numFmtId="20" fontId="13" fillId="0" borderId="0" xfId="0" quotePrefix="1" applyNumberFormat="1" applyFont="1" applyAlignment="1">
      <alignment horizontal="center" vertical="center" wrapText="1"/>
    </xf>
    <xf numFmtId="0" fontId="13" fillId="0" borderId="0" xfId="0" quotePrefix="1" applyFont="1" applyAlignment="1">
      <alignment horizontal="center" vertical="center" wrapText="1"/>
    </xf>
    <xf numFmtId="1" fontId="5" fillId="12" borderId="1" xfId="0" applyNumberFormat="1" applyFont="1" applyFill="1" applyBorder="1" applyAlignment="1">
      <alignment horizontal="center" vertical="center" wrapText="1"/>
    </xf>
    <xf numFmtId="0" fontId="32" fillId="0" borderId="24" xfId="0" applyFont="1" applyBorder="1" applyAlignment="1" applyProtection="1">
      <alignment horizontal="center" vertical="center"/>
      <protection locked="0"/>
    </xf>
    <xf numFmtId="0" fontId="6" fillId="0" borderId="3" xfId="4" applyNumberFormat="1" applyFont="1" applyBorder="1" applyAlignment="1" applyProtection="1">
      <alignment horizontal="center" vertical="center" wrapText="1"/>
      <protection locked="0"/>
    </xf>
    <xf numFmtId="1" fontId="2" fillId="0" borderId="1" xfId="0" applyNumberFormat="1" applyFont="1" applyBorder="1" applyAlignment="1">
      <alignment horizontal="center" vertical="center"/>
    </xf>
    <xf numFmtId="1" fontId="2" fillId="0" borderId="3" xfId="0" applyNumberFormat="1" applyFont="1" applyBorder="1" applyAlignment="1">
      <alignment horizontal="center" vertical="center"/>
    </xf>
    <xf numFmtId="1" fontId="12" fillId="0" borderId="3" xfId="0" applyNumberFormat="1" applyFont="1" applyBorder="1" applyAlignment="1">
      <alignment horizontal="center" vertical="center"/>
    </xf>
    <xf numFmtId="0" fontId="9" fillId="0" borderId="3" xfId="0" applyFont="1" applyBorder="1" applyAlignment="1" applyProtection="1">
      <alignment horizontal="center" vertical="center" wrapText="1"/>
      <protection locked="0"/>
    </xf>
    <xf numFmtId="0" fontId="34" fillId="0" borderId="0" xfId="0" applyFont="1" applyAlignment="1">
      <alignment horizontal="left" vertical="top"/>
    </xf>
    <xf numFmtId="0" fontId="35" fillId="0" borderId="0" xfId="0" applyFont="1" applyAlignment="1" applyProtection="1">
      <alignment vertical="top" wrapText="1"/>
      <protection locked="0"/>
    </xf>
    <xf numFmtId="0" fontId="33" fillId="0" borderId="0" xfId="0" applyFont="1" applyAlignment="1">
      <alignment vertical="top" wrapText="1"/>
    </xf>
    <xf numFmtId="0" fontId="36" fillId="0" borderId="0" xfId="0" applyFont="1" applyAlignment="1">
      <alignment wrapText="1"/>
    </xf>
    <xf numFmtId="0" fontId="36" fillId="0" borderId="0" xfId="0" applyFont="1" applyAlignment="1">
      <alignment vertical="top" wrapText="1"/>
    </xf>
    <xf numFmtId="0" fontId="33" fillId="0" borderId="0" xfId="0" applyFont="1" applyAlignment="1">
      <alignment wrapText="1"/>
    </xf>
    <xf numFmtId="0" fontId="35" fillId="0" borderId="0" xfId="0" applyFont="1" applyAlignment="1">
      <alignment vertical="top" wrapText="1"/>
    </xf>
    <xf numFmtId="0" fontId="36" fillId="0" borderId="0" xfId="0" applyFont="1" applyAlignment="1">
      <alignment vertical="center" wrapText="1"/>
    </xf>
    <xf numFmtId="0" fontId="37" fillId="0" borderId="0" xfId="0" applyFont="1" applyAlignment="1" applyProtection="1">
      <alignment wrapText="1"/>
      <protection locked="0"/>
    </xf>
    <xf numFmtId="0" fontId="6" fillId="0" borderId="2" xfId="0" applyFont="1" applyBorder="1" applyAlignment="1">
      <alignment horizontal="left" vertical="top" wrapText="1"/>
    </xf>
    <xf numFmtId="0" fontId="5" fillId="10" borderId="3"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top" wrapText="1"/>
    </xf>
    <xf numFmtId="0" fontId="6" fillId="0" borderId="2" xfId="0" applyFont="1" applyBorder="1" applyAlignment="1">
      <alignment horizontal="center" vertical="top" wrapText="1"/>
    </xf>
    <xf numFmtId="2" fontId="6" fillId="2" borderId="3" xfId="0" applyNumberFormat="1" applyFont="1" applyFill="1" applyBorder="1" applyAlignment="1" applyProtection="1">
      <alignment horizontal="center" vertical="center"/>
      <protection locked="0"/>
    </xf>
    <xf numFmtId="49" fontId="6" fillId="0" borderId="2" xfId="0" applyNumberFormat="1" applyFont="1" applyBorder="1" applyAlignment="1" applyProtection="1">
      <alignment vertical="center"/>
      <protection locked="0"/>
    </xf>
    <xf numFmtId="49" fontId="6" fillId="0" borderId="13" xfId="0" applyNumberFormat="1" applyFont="1" applyBorder="1" applyAlignment="1" applyProtection="1">
      <alignment vertical="center"/>
      <protection locked="0"/>
    </xf>
    <xf numFmtId="49" fontId="6" fillId="0" borderId="3" xfId="0" applyNumberFormat="1" applyFont="1" applyBorder="1" applyAlignment="1" applyProtection="1">
      <alignment vertical="center"/>
      <protection locked="0"/>
    </xf>
    <xf numFmtId="2" fontId="6" fillId="13" borderId="1" xfId="0" applyNumberFormat="1" applyFont="1" applyFill="1" applyBorder="1" applyAlignment="1" applyProtection="1">
      <alignment horizontal="center" vertical="center"/>
      <protection locked="0"/>
    </xf>
    <xf numFmtId="1" fontId="5" fillId="10" borderId="1" xfId="0" applyNumberFormat="1" applyFont="1" applyFill="1" applyBorder="1" applyAlignment="1">
      <alignment horizontal="center" vertical="center" wrapText="1"/>
    </xf>
    <xf numFmtId="2" fontId="12" fillId="7" borderId="2" xfId="0" applyNumberFormat="1" applyFont="1" applyFill="1" applyBorder="1" applyAlignment="1" applyProtection="1">
      <alignment horizontal="center" vertical="center"/>
      <protection locked="0"/>
    </xf>
    <xf numFmtId="0" fontId="5" fillId="11" borderId="3" xfId="0" applyFont="1" applyFill="1" applyBorder="1" applyAlignment="1">
      <alignment horizontal="center" vertical="center" wrapText="1"/>
    </xf>
    <xf numFmtId="2" fontId="13" fillId="11" borderId="3" xfId="0" applyNumberFormat="1" applyFont="1" applyFill="1" applyBorder="1" applyAlignment="1">
      <alignment horizontal="center" vertical="center" wrapText="1"/>
    </xf>
    <xf numFmtId="0" fontId="6" fillId="0" borderId="10" xfId="0" applyFont="1" applyBorder="1" applyAlignment="1">
      <alignment vertical="center" wrapText="1"/>
    </xf>
    <xf numFmtId="0" fontId="6" fillId="0" borderId="25" xfId="0" applyFont="1" applyBorder="1" applyAlignment="1" applyProtection="1">
      <alignment vertical="center" wrapText="1"/>
      <protection locked="0"/>
    </xf>
    <xf numFmtId="0" fontId="9" fillId="0" borderId="1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6" fillId="0" borderId="6" xfId="0" applyFont="1" applyBorder="1" applyAlignment="1">
      <alignment horizontal="left" vertical="center" wrapText="1"/>
    </xf>
    <xf numFmtId="0" fontId="6" fillId="0" borderId="14" xfId="0" applyFont="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wrapText="1"/>
    </xf>
    <xf numFmtId="0" fontId="9" fillId="0" borderId="2" xfId="0" applyFont="1" applyBorder="1" applyAlignment="1">
      <alignment horizontal="left" vertical="center" wrapText="1"/>
    </xf>
    <xf numFmtId="0" fontId="9" fillId="0" borderId="13" xfId="0" applyFont="1" applyBorder="1" applyAlignment="1">
      <alignment horizontal="left" vertical="center" wrapText="1"/>
    </xf>
    <xf numFmtId="0" fontId="9" fillId="0" borderId="3" xfId="0" applyFont="1" applyBorder="1" applyAlignment="1">
      <alignment horizontal="left"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5" xfId="0" applyFont="1" applyBorder="1" applyAlignment="1">
      <alignment horizontal="center" vertical="top" wrapText="1"/>
    </xf>
    <xf numFmtId="0" fontId="6" fillId="0" borderId="8" xfId="0" applyFont="1" applyBorder="1" applyAlignment="1">
      <alignment horizontal="center" vertical="top" wrapText="1"/>
    </xf>
    <xf numFmtId="0" fontId="6" fillId="0" borderId="1" xfId="0" applyFont="1" applyBorder="1" applyAlignment="1">
      <alignment horizontal="left"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Alignment="1">
      <alignment horizontal="left" vertical="center" wrapText="1"/>
    </xf>
    <xf numFmtId="0" fontId="28" fillId="0" borderId="8"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1" xfId="0" applyFont="1" applyBorder="1" applyAlignment="1">
      <alignment horizontal="left" vertical="center"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14" xfId="0" applyFont="1" applyBorder="1" applyAlignment="1">
      <alignment horizontal="center"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8" fillId="0" borderId="1" xfId="0" applyFont="1" applyBorder="1" applyAlignment="1">
      <alignment horizontal="center" vertical="center"/>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9" fillId="0" borderId="11"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0" fontId="9" fillId="0" borderId="10" xfId="0" applyFont="1" applyBorder="1" applyAlignment="1" applyProtection="1">
      <alignment horizontal="center" vertical="center"/>
      <protection locked="0"/>
    </xf>
    <xf numFmtId="0" fontId="6" fillId="0" borderId="2" xfId="0" applyFont="1" applyBorder="1" applyAlignment="1" applyProtection="1">
      <alignment horizontal="left" vertical="center" wrapText="1"/>
      <protection locked="0"/>
    </xf>
    <xf numFmtId="0" fontId="6" fillId="2" borderId="4" xfId="0" applyFont="1" applyFill="1" applyBorder="1" applyAlignment="1" applyProtection="1">
      <alignment horizontal="lef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0" fontId="6" fillId="2" borderId="8" xfId="0" applyFont="1" applyFill="1" applyBorder="1" applyAlignment="1" applyProtection="1">
      <alignment horizontal="left" vertical="top" wrapText="1"/>
      <protection locked="0"/>
    </xf>
    <xf numFmtId="0" fontId="6" fillId="2" borderId="9" xfId="0" applyFont="1" applyFill="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2" fontId="6" fillId="7" borderId="2" xfId="0" applyNumberFormat="1" applyFont="1" applyFill="1" applyBorder="1" applyAlignment="1" applyProtection="1">
      <alignment horizontal="center" vertical="center"/>
      <protection locked="0"/>
    </xf>
    <xf numFmtId="2" fontId="6" fillId="7" borderId="3"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9" xfId="0" applyFont="1" applyBorder="1" applyAlignment="1">
      <alignment horizontal="left" vertical="center"/>
    </xf>
    <xf numFmtId="2" fontId="12" fillId="2" borderId="1" xfId="0" applyNumberFormat="1" applyFont="1" applyFill="1" applyBorder="1" applyAlignment="1" applyProtection="1">
      <alignment horizontal="center" vertical="center"/>
      <protection locked="0"/>
    </xf>
    <xf numFmtId="0" fontId="7" fillId="0" borderId="3"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 xfId="0" applyFont="1" applyBorder="1" applyAlignment="1">
      <alignment horizontal="left" vertical="center" wrapText="1"/>
    </xf>
    <xf numFmtId="0" fontId="4" fillId="3" borderId="8"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0" fontId="13" fillId="0" borderId="1" xfId="0" applyFont="1" applyBorder="1" applyAlignment="1" applyProtection="1">
      <alignment horizontal="left" vertical="center" wrapText="1"/>
      <protection locked="0"/>
    </xf>
    <xf numFmtId="0" fontId="5"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5" fillId="0" borderId="8" xfId="0" applyFont="1" applyBorder="1" applyAlignment="1" applyProtection="1">
      <alignment horizontal="left" vertical="center" wrapText="1"/>
      <protection locked="0"/>
    </xf>
    <xf numFmtId="0" fontId="13"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wrapText="1"/>
      <protection locked="0"/>
    </xf>
    <xf numFmtId="0" fontId="9" fillId="0" borderId="12" xfId="0" applyFont="1" applyBorder="1" applyAlignment="1" applyProtection="1">
      <alignment horizontal="center" vertical="center"/>
      <protection locked="0"/>
    </xf>
    <xf numFmtId="0" fontId="4" fillId="4" borderId="11" xfId="0" applyFont="1" applyFill="1" applyBorder="1" applyAlignment="1" applyProtection="1">
      <alignment horizontal="center" vertical="center" wrapTex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1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2" borderId="15"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4" xfId="0" applyFont="1" applyFill="1" applyBorder="1" applyAlignment="1" applyProtection="1">
      <alignment horizontal="left" vertical="top" wrapText="1"/>
      <protection locked="0"/>
    </xf>
    <xf numFmtId="0" fontId="7" fillId="0" borderId="2" xfId="0" applyFont="1" applyBorder="1" applyAlignment="1">
      <alignment horizontal="left" vertical="center" wrapText="1"/>
    </xf>
    <xf numFmtId="0" fontId="6" fillId="0" borderId="4"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2" fontId="2" fillId="7" borderId="2" xfId="0" applyNumberFormat="1" applyFont="1" applyFill="1" applyBorder="1" applyAlignment="1" applyProtection="1">
      <alignment horizontal="center" vertical="center"/>
      <protection locked="0"/>
    </xf>
    <xf numFmtId="2" fontId="2" fillId="7" borderId="3" xfId="0" applyNumberFormat="1" applyFont="1" applyFill="1" applyBorder="1" applyAlignment="1" applyProtection="1">
      <alignment horizontal="center" vertical="center"/>
      <protection locked="0"/>
    </xf>
    <xf numFmtId="2" fontId="6" fillId="2" borderId="2" xfId="0" applyNumberFormat="1" applyFont="1" applyFill="1" applyBorder="1" applyAlignment="1" applyProtection="1">
      <alignment horizontal="center" vertical="center" wrapText="1"/>
      <protection locked="0"/>
    </xf>
    <xf numFmtId="2" fontId="6" fillId="2" borderId="3" xfId="0" applyNumberFormat="1" applyFont="1" applyFill="1" applyBorder="1" applyAlignment="1" applyProtection="1">
      <alignment horizontal="center" vertical="center" wrapText="1"/>
      <protection locked="0"/>
    </xf>
    <xf numFmtId="0" fontId="7" fillId="0" borderId="7" xfId="0" applyFont="1" applyBorder="1" applyAlignment="1">
      <alignment horizontal="left" vertical="top" wrapText="1"/>
    </xf>
    <xf numFmtId="0" fontId="7" fillId="0" borderId="9" xfId="0" applyFont="1" applyBorder="1" applyAlignment="1">
      <alignment horizontal="left" vertical="top" wrapText="1"/>
    </xf>
    <xf numFmtId="0" fontId="2" fillId="2" borderId="1" xfId="0" applyFont="1" applyFill="1" applyBorder="1" applyAlignment="1">
      <alignment horizontal="left" vertical="top" wrapText="1"/>
    </xf>
    <xf numFmtId="0" fontId="6" fillId="2" borderId="20" xfId="0" applyFont="1" applyFill="1" applyBorder="1" applyAlignment="1" applyProtection="1">
      <alignment horizontal="left" vertical="top" wrapText="1"/>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2" fontId="2" fillId="2" borderId="2" xfId="0" applyNumberFormat="1" applyFont="1" applyFill="1" applyBorder="1" applyAlignment="1" applyProtection="1">
      <alignment horizontal="center" vertical="center"/>
      <protection locked="0"/>
    </xf>
    <xf numFmtId="2" fontId="2" fillId="2" borderId="3" xfId="0" applyNumberFormat="1" applyFont="1" applyFill="1" applyBorder="1" applyAlignment="1" applyProtection="1">
      <alignment horizontal="center" vertical="center"/>
      <protection locked="0"/>
    </xf>
    <xf numFmtId="0" fontId="6" fillId="0" borderId="7"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quotePrefix="1" applyFont="1" applyBorder="1" applyAlignment="1" applyProtection="1">
      <alignment horizontal="left" vertical="center"/>
      <protection locked="0"/>
    </xf>
    <xf numFmtId="0" fontId="6" fillId="0" borderId="11" xfId="0" quotePrefix="1" applyFont="1" applyBorder="1" applyAlignment="1" applyProtection="1">
      <alignment horizontal="left" vertical="center"/>
      <protection locked="0"/>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Alignment="1">
      <alignment horizontal="center" vertical="center" wrapText="1"/>
    </xf>
    <xf numFmtId="0" fontId="26" fillId="0" borderId="1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7" fillId="0" borderId="8" xfId="0" applyFont="1" applyBorder="1" applyAlignment="1">
      <alignment horizontal="left" vertical="center"/>
    </xf>
    <xf numFmtId="0" fontId="12" fillId="0" borderId="0" xfId="0" applyFont="1" applyAlignment="1">
      <alignment horizontal="center" vertical="center"/>
    </xf>
    <xf numFmtId="0" fontId="6" fillId="0" borderId="10" xfId="0" applyFont="1" applyBorder="1" applyAlignment="1">
      <alignment horizontal="left" vertical="top" wrapText="1"/>
    </xf>
    <xf numFmtId="0" fontId="6" fillId="0" borderId="12" xfId="0" applyFont="1" applyBorder="1" applyAlignment="1">
      <alignment horizontal="left" vertical="top" wrapText="1"/>
    </xf>
    <xf numFmtId="0" fontId="6" fillId="0" borderId="11" xfId="0" applyFont="1" applyBorder="1" applyAlignment="1">
      <alignment horizontal="left" vertical="top" wrapText="1"/>
    </xf>
    <xf numFmtId="0" fontId="8" fillId="0" borderId="0" xfId="0" applyFont="1" applyAlignment="1">
      <alignment horizontal="left" vertical="center"/>
    </xf>
    <xf numFmtId="0" fontId="7" fillId="0" borderId="0" xfId="0" applyFont="1" applyAlignment="1">
      <alignment horizontal="left" vertical="center"/>
    </xf>
    <xf numFmtId="0" fontId="9" fillId="4" borderId="1" xfId="0" applyFont="1" applyFill="1" applyBorder="1" applyAlignment="1">
      <alignment horizontal="center" vertical="center" wrapText="1"/>
    </xf>
    <xf numFmtId="0" fontId="7" fillId="0" borderId="1" xfId="0" applyFont="1" applyBorder="1" applyAlignment="1">
      <alignment horizontal="left" vertical="center"/>
    </xf>
    <xf numFmtId="0" fontId="5" fillId="13" borderId="1"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3" xfId="0" applyFont="1" applyFill="1" applyBorder="1" applyAlignment="1">
      <alignment horizontal="center" vertical="center" wrapText="1"/>
    </xf>
    <xf numFmtId="2" fontId="13" fillId="10" borderId="2" xfId="0" applyNumberFormat="1" applyFont="1" applyFill="1" applyBorder="1" applyAlignment="1">
      <alignment horizontal="center" vertical="center" wrapText="1"/>
    </xf>
    <xf numFmtId="2" fontId="13" fillId="10" borderId="3" xfId="0" applyNumberFormat="1" applyFont="1" applyFill="1" applyBorder="1" applyAlignment="1">
      <alignment horizontal="center" vertical="center" wrapText="1"/>
    </xf>
    <xf numFmtId="0" fontId="5" fillId="10" borderId="13" xfId="0" applyFont="1" applyFill="1" applyBorder="1" applyAlignment="1">
      <alignment horizontal="center" vertical="center" wrapText="1"/>
    </xf>
    <xf numFmtId="2" fontId="13" fillId="10" borderId="13"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2" fontId="13" fillId="10" borderId="1" xfId="0" applyNumberFormat="1" applyFont="1" applyFill="1" applyBorder="1" applyAlignment="1">
      <alignment horizontal="center" vertical="center" wrapText="1"/>
    </xf>
    <xf numFmtId="0" fontId="5" fillId="10" borderId="1" xfId="0" applyFont="1" applyFill="1" applyBorder="1" applyAlignment="1">
      <alignment horizontal="left" vertical="center" wrapText="1"/>
    </xf>
    <xf numFmtId="0" fontId="5" fillId="13" borderId="10" xfId="0" applyFont="1" applyFill="1" applyBorder="1" applyAlignment="1">
      <alignment horizontal="center" vertical="center" wrapText="1"/>
    </xf>
    <xf numFmtId="0" fontId="5" fillId="13" borderId="4"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13" borderId="9" xfId="0" applyFont="1" applyFill="1" applyBorder="1" applyAlignment="1">
      <alignment horizontal="center" vertical="center" wrapText="1"/>
    </xf>
    <xf numFmtId="49" fontId="13" fillId="10" borderId="1" xfId="0" applyNumberFormat="1" applyFont="1" applyFill="1" applyBorder="1" applyAlignment="1">
      <alignment horizontal="left" vertical="center" wrapText="1"/>
    </xf>
    <xf numFmtId="49" fontId="13" fillId="10" borderId="1" xfId="0" applyNumberFormat="1" applyFont="1" applyFill="1" applyBorder="1" applyAlignment="1">
      <alignment horizontal="center" vertical="center" wrapText="1"/>
    </xf>
    <xf numFmtId="49" fontId="13" fillId="10" borderId="2" xfId="0" applyNumberFormat="1" applyFont="1" applyFill="1" applyBorder="1" applyAlignment="1">
      <alignment horizontal="center" vertical="center" wrapText="1"/>
    </xf>
    <xf numFmtId="49" fontId="13" fillId="10" borderId="13" xfId="0" applyNumberFormat="1" applyFont="1" applyFill="1" applyBorder="1" applyAlignment="1">
      <alignment horizontal="center" vertical="center" wrapText="1"/>
    </xf>
    <xf numFmtId="49" fontId="13" fillId="10" borderId="3" xfId="0" applyNumberFormat="1" applyFont="1" applyFill="1" applyBorder="1" applyAlignment="1">
      <alignment horizontal="center" vertical="center" wrapText="1"/>
    </xf>
    <xf numFmtId="0" fontId="13" fillId="10" borderId="2"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13" fillId="10" borderId="3"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1" xfId="0" applyFont="1" applyFill="1" applyBorder="1" applyAlignment="1">
      <alignment horizontal="center" vertical="center" wrapText="1"/>
    </xf>
    <xf numFmtId="2" fontId="13" fillId="12" borderId="1" xfId="0" applyNumberFormat="1" applyFont="1" applyFill="1" applyBorder="1" applyAlignment="1">
      <alignment horizontal="center"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center" vertical="center" wrapText="1"/>
    </xf>
    <xf numFmtId="2" fontId="13" fillId="11" borderId="1" xfId="0" applyNumberFormat="1" applyFont="1" applyFill="1" applyBorder="1" applyAlignment="1">
      <alignment horizontal="center" vertical="center" wrapText="1"/>
    </xf>
    <xf numFmtId="0" fontId="13" fillId="11" borderId="2" xfId="0" applyFont="1" applyFill="1" applyBorder="1" applyAlignment="1">
      <alignment horizontal="left" vertical="center" wrapText="1"/>
    </xf>
    <xf numFmtId="0" fontId="13" fillId="11" borderId="13" xfId="0" applyFont="1" applyFill="1" applyBorder="1" applyAlignment="1">
      <alignment horizontal="left" vertical="center" wrapText="1"/>
    </xf>
    <xf numFmtId="0" fontId="13" fillId="11" borderId="3" xfId="0" applyFont="1" applyFill="1" applyBorder="1" applyAlignment="1">
      <alignment horizontal="left" vertical="center" wrapText="1"/>
    </xf>
    <xf numFmtId="49" fontId="13" fillId="11" borderId="2" xfId="0" applyNumberFormat="1" applyFont="1" applyFill="1" applyBorder="1" applyAlignment="1">
      <alignment horizontal="center" vertical="center" wrapText="1"/>
    </xf>
    <xf numFmtId="49" fontId="13" fillId="11" borderId="13" xfId="0" applyNumberFormat="1" applyFont="1" applyFill="1" applyBorder="1" applyAlignment="1">
      <alignment horizontal="center" vertical="center" wrapText="1"/>
    </xf>
    <xf numFmtId="49" fontId="13" fillId="11" borderId="3" xfId="0" applyNumberFormat="1" applyFont="1" applyFill="1" applyBorder="1" applyAlignment="1">
      <alignment horizontal="center" vertical="center" wrapText="1"/>
    </xf>
    <xf numFmtId="49" fontId="13" fillId="12" borderId="2" xfId="0" applyNumberFormat="1" applyFont="1" applyFill="1" applyBorder="1" applyAlignment="1">
      <alignment horizontal="center" vertical="center" wrapText="1"/>
    </xf>
    <xf numFmtId="49" fontId="13" fillId="12" borderId="3" xfId="0" applyNumberFormat="1" applyFont="1" applyFill="1" applyBorder="1" applyAlignment="1">
      <alignment horizontal="center" vertical="center" wrapText="1"/>
    </xf>
    <xf numFmtId="0" fontId="13" fillId="12" borderId="2" xfId="0" applyFont="1" applyFill="1" applyBorder="1" applyAlignment="1">
      <alignment horizontal="left" vertical="center" wrapText="1"/>
    </xf>
    <xf numFmtId="0" fontId="13" fillId="12" borderId="3" xfId="0" applyFont="1" applyFill="1" applyBorder="1" applyAlignment="1">
      <alignment horizontal="left" vertical="center" wrapText="1"/>
    </xf>
    <xf numFmtId="49" fontId="13" fillId="12" borderId="13" xfId="0" applyNumberFormat="1" applyFont="1" applyFill="1" applyBorder="1" applyAlignment="1">
      <alignment horizontal="center" vertical="center" wrapText="1"/>
    </xf>
    <xf numFmtId="0" fontId="13" fillId="12" borderId="13" xfId="0" applyFont="1" applyFill="1" applyBorder="1" applyAlignment="1">
      <alignment horizontal="left" vertical="center" wrapText="1"/>
    </xf>
    <xf numFmtId="0" fontId="5" fillId="11" borderId="2" xfId="0" applyFont="1" applyFill="1" applyBorder="1" applyAlignment="1">
      <alignment horizontal="center" vertical="center" wrapText="1"/>
    </xf>
    <xf numFmtId="0" fontId="5" fillId="11" borderId="13"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13" xfId="0" applyFont="1" applyFill="1" applyBorder="1" applyAlignment="1">
      <alignment horizontal="center" vertical="center" wrapText="1"/>
    </xf>
    <xf numFmtId="2" fontId="13" fillId="11" borderId="2" xfId="0" applyNumberFormat="1" applyFont="1" applyFill="1" applyBorder="1" applyAlignment="1">
      <alignment horizontal="center" vertical="center" wrapText="1"/>
    </xf>
    <xf numFmtId="2" fontId="13" fillId="11" borderId="13" xfId="0" applyNumberFormat="1" applyFont="1" applyFill="1" applyBorder="1" applyAlignment="1">
      <alignment horizontal="center" vertical="center" wrapText="1"/>
    </xf>
    <xf numFmtId="2" fontId="13" fillId="11" borderId="3" xfId="0" applyNumberFormat="1" applyFont="1" applyFill="1" applyBorder="1" applyAlignment="1">
      <alignment horizontal="center" vertical="center" wrapText="1"/>
    </xf>
    <xf numFmtId="2" fontId="13" fillId="12" borderId="2" xfId="0" applyNumberFormat="1" applyFont="1" applyFill="1" applyBorder="1" applyAlignment="1">
      <alignment horizontal="center" vertical="center" wrapText="1"/>
    </xf>
    <xf numFmtId="2" fontId="13" fillId="12" borderId="13" xfId="0" applyNumberFormat="1" applyFont="1" applyFill="1" applyBorder="1" applyAlignment="1">
      <alignment horizontal="center" vertical="center" wrapText="1"/>
    </xf>
    <xf numFmtId="2" fontId="13" fillId="12" borderId="3" xfId="0" applyNumberFormat="1" applyFont="1" applyFill="1" applyBorder="1" applyAlignment="1">
      <alignment horizontal="center" vertical="center" wrapText="1"/>
    </xf>
    <xf numFmtId="0" fontId="38" fillId="3" borderId="5" xfId="0" applyFont="1" applyFill="1" applyBorder="1" applyAlignment="1" applyProtection="1">
      <alignment horizontal="center"/>
      <protection locked="0"/>
    </xf>
    <xf numFmtId="0" fontId="38" fillId="3" borderId="6" xfId="0" applyFont="1" applyFill="1" applyBorder="1" applyAlignment="1" applyProtection="1">
      <alignment horizontal="center"/>
      <protection locked="0"/>
    </xf>
    <xf numFmtId="0" fontId="6" fillId="0" borderId="0" xfId="0" applyFont="1" applyBorder="1" applyAlignment="1">
      <alignment horizontal="center" vertical="center" wrapText="1"/>
    </xf>
  </cellXfs>
  <cellStyles count="5">
    <cellStyle name="Comma" xfId="3" builtinId="3"/>
    <cellStyle name="Comma [0]" xfId="2" builtinId="6"/>
    <cellStyle name="Normal" xfId="0" builtinId="0"/>
    <cellStyle name="Percent" xfId="4" builtinId="5"/>
    <cellStyle name="Percent 2" xfId="1" xr:uid="{00000000-0005-0000-0000-000002000000}"/>
  </cellStyles>
  <dxfs count="9">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1238250</xdr:colOff>
      <xdr:row>2</xdr:row>
      <xdr:rowOff>96494</xdr:rowOff>
    </xdr:to>
    <xdr:sp macro="" textlink="">
      <xdr:nvSpPr>
        <xdr:cNvPr id="2" name="Text Box 2">
          <a:extLst>
            <a:ext uri="{FF2B5EF4-FFF2-40B4-BE49-F238E27FC236}">
              <a16:creationId xmlns:a16="http://schemas.microsoft.com/office/drawing/2014/main" id="{CCEAFE3A-4C2E-8306-95E2-13849F8EA19A}"/>
            </a:ext>
          </a:extLst>
        </xdr:cNvPr>
        <xdr:cNvSpPr txBox="1">
          <a:spLocks noChangeArrowheads="1"/>
        </xdr:cNvSpPr>
      </xdr:nvSpPr>
      <xdr:spPr bwMode="auto">
        <a:xfrm>
          <a:off x="408214" y="0"/>
          <a:ext cx="11375572" cy="423065"/>
        </a:xfrm>
        <a:prstGeom prst="rect">
          <a:avLst/>
        </a:prstGeom>
        <a:solidFill>
          <a:srgbClr val="FFFFFF"/>
        </a:solidFill>
        <a:ln w="9525">
          <a:solidFill>
            <a:schemeClr val="accent1"/>
          </a:solidFill>
          <a:miter lim="800000"/>
          <a:headEnd/>
          <a:tailEnd/>
        </a:ln>
      </xdr:spPr>
      <xdr:txBody>
        <a:bodyPr rot="0" vert="horz" wrap="square" lIns="91440" tIns="45720" rIns="91440" bIns="45720" anchor="t" anchorCtr="0">
          <a:spAutoFit/>
        </a:bodyPr>
        <a:lstStyle/>
        <a:p>
          <a:pPr marL="0" marR="0" algn="l"/>
          <a:r>
            <a:rPr lang="en-US" sz="1100">
              <a:effectLst/>
              <a:latin typeface="Cambria" panose="02040503050406030204" pitchFamily="18" charset="0"/>
              <a:ea typeface="Times New Roman" panose="02020603050405020304" pitchFamily="18" charset="0"/>
              <a:cs typeface="Times New Roman" panose="02020603050405020304" pitchFamily="18" charset="0"/>
            </a:rPr>
            <a:t>Lampiran Peraturan Badan Akreditasi Nasional Perguruan Tinggi Nomor 2 Tahun 2025 tentang Instrumen Pemenuhan Syarat Minimum Akreditasi untuk Pembukaan Program Studi </a:t>
          </a:r>
          <a:br>
            <a:rPr lang="en-US" sz="1100">
              <a:effectLst/>
              <a:latin typeface="Cambria" panose="02040503050406030204" pitchFamily="18" charset="0"/>
              <a:ea typeface="Times New Roman" panose="02020603050405020304" pitchFamily="18" charset="0"/>
              <a:cs typeface="Times New Roman" panose="02020603050405020304" pitchFamily="18" charset="0"/>
            </a:rPr>
          </a:br>
          <a:r>
            <a:rPr lang="en-US" sz="1100">
              <a:effectLst/>
              <a:latin typeface="Cambria" panose="02040503050406030204" pitchFamily="18" charset="0"/>
              <a:ea typeface="Times New Roman" panose="02020603050405020304" pitchFamily="18" charset="0"/>
              <a:cs typeface="Times New Roman" panose="02020603050405020304" pitchFamily="18" charset="0"/>
            </a:rPr>
            <a:t>Pendidikan Profesi Psikolog</a:t>
          </a:r>
          <a:endParaRPr lang="en-US" sz="1100">
            <a:effectLst/>
            <a:latin typeface="Arial" panose="020B0604020202020204" pitchFamily="34" charset="0"/>
            <a:ea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66886</xdr:colOff>
      <xdr:row>0</xdr:row>
      <xdr:rowOff>97366</xdr:rowOff>
    </xdr:from>
    <xdr:to>
      <xdr:col>2</xdr:col>
      <xdr:colOff>402166</xdr:colOff>
      <xdr:row>1</xdr:row>
      <xdr:rowOff>154516</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66886" y="97366"/>
          <a:ext cx="1306830" cy="39052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1200" b="0">
              <a:solidFill>
                <a:sysClr val="windowText" lastClr="000000"/>
              </a:solidFill>
            </a:rPr>
            <a:t>versi </a:t>
          </a:r>
          <a:r>
            <a:rPr lang="en-US" sz="1200" b="0">
              <a:solidFill>
                <a:sysClr val="windowText" lastClr="000000"/>
              </a:solidFill>
            </a:rPr>
            <a:t>07-05</a:t>
          </a:r>
          <a:r>
            <a:rPr lang="id-ID" sz="1200" b="0">
              <a:solidFill>
                <a:sysClr val="windowText" lastClr="000000"/>
              </a:solidFill>
            </a:rPr>
            <a:t>-20</a:t>
          </a:r>
          <a:r>
            <a:rPr lang="en-US" sz="1200" b="0">
              <a:solidFill>
                <a:sysClr val="windowText" lastClr="000000"/>
              </a:solidFill>
            </a:rPr>
            <a:t>20</a:t>
          </a:r>
        </a:p>
      </xdr:txBody>
    </xdr:sp>
    <xdr:clientData/>
  </xdr:twoCellAnchor>
  <xdr:twoCellAnchor>
    <xdr:from>
      <xdr:col>0</xdr:col>
      <xdr:colOff>66886</xdr:colOff>
      <xdr:row>0</xdr:row>
      <xdr:rowOff>97366</xdr:rowOff>
    </xdr:from>
    <xdr:to>
      <xdr:col>2</xdr:col>
      <xdr:colOff>402166</xdr:colOff>
      <xdr:row>1</xdr:row>
      <xdr:rowOff>154516</xdr:rowOff>
    </xdr:to>
    <xdr:sp macro="" textlink="">
      <xdr:nvSpPr>
        <xdr:cNvPr id="3" name="Rounded Rectangle 1">
          <a:extLst>
            <a:ext uri="{FF2B5EF4-FFF2-40B4-BE49-F238E27FC236}">
              <a16:creationId xmlns:a16="http://schemas.microsoft.com/office/drawing/2014/main" id="{52F55656-EFB3-40E1-A9FA-38FAFF8A1777}"/>
            </a:ext>
          </a:extLst>
        </xdr:cNvPr>
        <xdr:cNvSpPr/>
      </xdr:nvSpPr>
      <xdr:spPr>
        <a:xfrm>
          <a:off x="66886" y="97366"/>
          <a:ext cx="1306830" cy="390525"/>
        </a:xfrm>
        <a:prstGeom prst="round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id-ID" sz="1200" b="0">
              <a:solidFill>
                <a:sysClr val="windowText" lastClr="000000"/>
              </a:solidFill>
            </a:rPr>
            <a:t>versi </a:t>
          </a:r>
          <a:r>
            <a:rPr lang="en-US" sz="1200" b="0">
              <a:solidFill>
                <a:sysClr val="windowText" lastClr="000000"/>
              </a:solidFill>
            </a:rPr>
            <a:t>25-10</a:t>
          </a:r>
          <a:r>
            <a:rPr lang="id-ID" sz="1200" b="0">
              <a:solidFill>
                <a:sysClr val="windowText" lastClr="000000"/>
              </a:solidFill>
            </a:rPr>
            <a:t>-20</a:t>
          </a:r>
          <a:r>
            <a:rPr lang="en-US" sz="1200" b="0">
              <a:solidFill>
                <a:sysClr val="windowText" lastClr="000000"/>
              </a:solidFill>
            </a:rPr>
            <a:t>24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DD599-571D-4E31-9261-43C3730BD7A8}">
  <dimension ref="B1:O59"/>
  <sheetViews>
    <sheetView tabSelected="1" topLeftCell="D1" zoomScale="85" zoomScaleNormal="85" workbookViewId="0">
      <selection activeCell="F7" sqref="F7:F8"/>
    </sheetView>
  </sheetViews>
  <sheetFormatPr defaultColWidth="8.85546875" defaultRowHeight="12.75" x14ac:dyDescent="0.25"/>
  <cols>
    <col min="1" max="1" width="6.140625" style="122" customWidth="1"/>
    <col min="2" max="2" width="7.140625" style="138" customWidth="1"/>
    <col min="3" max="3" width="18.140625" style="139" customWidth="1"/>
    <col min="4" max="4" width="4.42578125" style="139" customWidth="1"/>
    <col min="5" max="5" width="40.42578125" style="122" customWidth="1"/>
    <col min="6" max="6" width="5.42578125" style="139" customWidth="1"/>
    <col min="7" max="7" width="42.42578125" style="122" customWidth="1"/>
    <col min="8" max="8" width="5.85546875" style="176" customWidth="1"/>
    <col min="9" max="9" width="27.85546875" style="122" customWidth="1"/>
    <col min="10" max="10" width="43.42578125" style="121" customWidth="1"/>
    <col min="11" max="15" width="43.42578125" style="122" customWidth="1"/>
    <col min="16" max="16384" width="8.85546875" style="122"/>
  </cols>
  <sheetData>
    <row r="1" spans="2:15" x14ac:dyDescent="0.25">
      <c r="H1" s="469"/>
    </row>
    <row r="2" spans="2:15" x14ac:dyDescent="0.25">
      <c r="H2" s="469"/>
    </row>
    <row r="3" spans="2:15" x14ac:dyDescent="0.25">
      <c r="H3" s="469"/>
    </row>
    <row r="4" spans="2:15" ht="30.6" customHeight="1" x14ac:dyDescent="0.25">
      <c r="B4" s="308" t="s">
        <v>436</v>
      </c>
      <c r="C4" s="308"/>
      <c r="D4" s="308"/>
      <c r="E4" s="308"/>
      <c r="F4" s="308"/>
      <c r="G4" s="308"/>
      <c r="H4" s="308"/>
      <c r="I4" s="308"/>
      <c r="J4" s="308"/>
      <c r="K4" s="308"/>
      <c r="L4" s="308"/>
      <c r="M4" s="308"/>
      <c r="N4" s="308"/>
      <c r="O4" s="308"/>
    </row>
    <row r="5" spans="2:15" ht="20.45" customHeight="1" x14ac:dyDescent="0.25">
      <c r="B5" s="309" t="s">
        <v>44</v>
      </c>
      <c r="C5" s="309" t="s">
        <v>22</v>
      </c>
      <c r="D5" s="313" t="s">
        <v>24</v>
      </c>
      <c r="E5" s="314"/>
      <c r="F5" s="291" t="s">
        <v>45</v>
      </c>
      <c r="G5" s="305"/>
      <c r="H5" s="291" t="s">
        <v>257</v>
      </c>
      <c r="I5" s="305"/>
      <c r="J5" s="287" t="s">
        <v>63</v>
      </c>
      <c r="K5" s="309" t="s">
        <v>60</v>
      </c>
      <c r="L5" s="309"/>
      <c r="M5" s="309"/>
      <c r="N5" s="309"/>
      <c r="O5" s="309"/>
    </row>
    <row r="6" spans="2:15" ht="20.45" customHeight="1" x14ac:dyDescent="0.25">
      <c r="B6" s="309"/>
      <c r="C6" s="309"/>
      <c r="D6" s="315"/>
      <c r="E6" s="316"/>
      <c r="F6" s="293"/>
      <c r="G6" s="306"/>
      <c r="H6" s="293"/>
      <c r="I6" s="306"/>
      <c r="J6" s="286"/>
      <c r="K6" s="142">
        <v>4</v>
      </c>
      <c r="L6" s="142">
        <v>3</v>
      </c>
      <c r="M6" s="142">
        <v>2</v>
      </c>
      <c r="N6" s="142">
        <v>1</v>
      </c>
      <c r="O6" s="142">
        <v>0</v>
      </c>
    </row>
    <row r="7" spans="2:15" ht="57.6" customHeight="1" x14ac:dyDescent="0.25">
      <c r="B7" s="287">
        <v>1</v>
      </c>
      <c r="C7" s="295"/>
      <c r="D7" s="297" t="s">
        <v>58</v>
      </c>
      <c r="E7" s="310" t="s">
        <v>74</v>
      </c>
      <c r="F7" s="291"/>
      <c r="G7" s="317"/>
      <c r="H7" s="291"/>
      <c r="I7" s="305"/>
      <c r="J7" s="300" t="s">
        <v>85</v>
      </c>
      <c r="K7" s="311" t="s">
        <v>155</v>
      </c>
      <c r="L7" s="300" t="s">
        <v>156</v>
      </c>
      <c r="M7" s="300" t="s">
        <v>157</v>
      </c>
      <c r="N7" s="300" t="s">
        <v>284</v>
      </c>
      <c r="O7" s="300" t="s">
        <v>71</v>
      </c>
    </row>
    <row r="8" spans="2:15" ht="85.35" customHeight="1" x14ac:dyDescent="0.25">
      <c r="B8" s="286"/>
      <c r="C8" s="295"/>
      <c r="D8" s="297"/>
      <c r="E8" s="310"/>
      <c r="F8" s="293"/>
      <c r="G8" s="318"/>
      <c r="H8" s="293"/>
      <c r="I8" s="306"/>
      <c r="J8" s="301"/>
      <c r="K8" s="312"/>
      <c r="L8" s="301"/>
      <c r="M8" s="301"/>
      <c r="N8" s="301"/>
      <c r="O8" s="301"/>
    </row>
    <row r="9" spans="2:15" ht="73.349999999999994" customHeight="1" x14ac:dyDescent="0.25">
      <c r="B9" s="143">
        <f>B7+1</f>
        <v>2</v>
      </c>
      <c r="C9" s="295"/>
      <c r="D9" s="291" t="s">
        <v>30</v>
      </c>
      <c r="E9" s="288" t="s">
        <v>285</v>
      </c>
      <c r="F9" s="187" t="s">
        <v>302</v>
      </c>
      <c r="G9" s="194" t="s">
        <v>303</v>
      </c>
      <c r="H9" s="167"/>
      <c r="I9" s="168"/>
      <c r="J9" s="140" t="s">
        <v>304</v>
      </c>
      <c r="K9" s="135" t="s">
        <v>306</v>
      </c>
      <c r="L9" s="135" t="s">
        <v>87</v>
      </c>
      <c r="M9" s="135" t="s">
        <v>307</v>
      </c>
      <c r="N9" s="135" t="s">
        <v>43</v>
      </c>
      <c r="O9" s="135" t="s">
        <v>305</v>
      </c>
    </row>
    <row r="10" spans="2:15" ht="88.35" customHeight="1" x14ac:dyDescent="0.25">
      <c r="B10" s="143">
        <f>B9+1</f>
        <v>3</v>
      </c>
      <c r="C10" s="295"/>
      <c r="D10" s="292"/>
      <c r="E10" s="289"/>
      <c r="F10" s="187" t="s">
        <v>308</v>
      </c>
      <c r="G10" s="154" t="s">
        <v>75</v>
      </c>
      <c r="H10" s="165"/>
      <c r="I10" s="175"/>
      <c r="J10" s="136" t="s">
        <v>159</v>
      </c>
      <c r="K10" s="135" t="s">
        <v>160</v>
      </c>
      <c r="L10" s="135" t="s">
        <v>161</v>
      </c>
      <c r="M10" s="135" t="s">
        <v>162</v>
      </c>
      <c r="N10" s="135" t="s">
        <v>163</v>
      </c>
      <c r="O10" s="135" t="s">
        <v>68</v>
      </c>
    </row>
    <row r="11" spans="2:15" ht="148.5" customHeight="1" x14ac:dyDescent="0.25">
      <c r="B11" s="142">
        <f t="shared" ref="B11" si="0">B10+1</f>
        <v>4</v>
      </c>
      <c r="C11" s="295"/>
      <c r="D11" s="293"/>
      <c r="E11" s="290"/>
      <c r="F11" s="170" t="s">
        <v>309</v>
      </c>
      <c r="G11" s="155" t="s">
        <v>310</v>
      </c>
      <c r="H11" s="165"/>
      <c r="I11" s="175"/>
      <c r="J11" s="144" t="s">
        <v>385</v>
      </c>
      <c r="K11" s="174" t="s">
        <v>384</v>
      </c>
      <c r="L11" s="174" t="s">
        <v>87</v>
      </c>
      <c r="M11" s="174" t="s">
        <v>386</v>
      </c>
      <c r="N11" s="174" t="s">
        <v>43</v>
      </c>
      <c r="O11" s="174" t="s">
        <v>387</v>
      </c>
    </row>
    <row r="12" spans="2:15" ht="225.95" customHeight="1" x14ac:dyDescent="0.25">
      <c r="B12" s="143">
        <f>B11+1</f>
        <v>5</v>
      </c>
      <c r="C12" s="295"/>
      <c r="D12" s="291" t="s">
        <v>313</v>
      </c>
      <c r="E12" s="288" t="s">
        <v>314</v>
      </c>
      <c r="F12" s="149" t="s">
        <v>312</v>
      </c>
      <c r="G12" s="194" t="s">
        <v>311</v>
      </c>
      <c r="H12" s="167"/>
      <c r="I12" s="168"/>
      <c r="J12" s="140" t="s">
        <v>388</v>
      </c>
      <c r="K12" s="133" t="s">
        <v>389</v>
      </c>
      <c r="L12" s="133" t="s">
        <v>390</v>
      </c>
      <c r="M12" s="133" t="s">
        <v>391</v>
      </c>
      <c r="N12" s="133" t="s">
        <v>286</v>
      </c>
      <c r="O12" s="133" t="s">
        <v>86</v>
      </c>
    </row>
    <row r="13" spans="2:15" ht="298.7" customHeight="1" x14ac:dyDescent="0.25">
      <c r="B13" s="143">
        <f>B12+1</f>
        <v>6</v>
      </c>
      <c r="C13" s="295"/>
      <c r="D13" s="292"/>
      <c r="E13" s="289"/>
      <c r="F13" s="149" t="s">
        <v>319</v>
      </c>
      <c r="G13" s="226" t="s">
        <v>320</v>
      </c>
      <c r="H13" s="167"/>
      <c r="I13" s="168"/>
      <c r="J13" s="140" t="s">
        <v>324</v>
      </c>
      <c r="K13" s="136" t="s">
        <v>363</v>
      </c>
      <c r="L13" s="136" t="s">
        <v>287</v>
      </c>
      <c r="M13" s="136" t="s">
        <v>364</v>
      </c>
      <c r="N13" s="152" t="s">
        <v>393</v>
      </c>
      <c r="O13" s="136" t="s">
        <v>392</v>
      </c>
    </row>
    <row r="14" spans="2:15" ht="100.35" customHeight="1" x14ac:dyDescent="0.25">
      <c r="B14" s="142">
        <f>B13+1</f>
        <v>7</v>
      </c>
      <c r="C14" s="295"/>
      <c r="D14" s="292"/>
      <c r="E14" s="289"/>
      <c r="F14" s="291" t="s">
        <v>315</v>
      </c>
      <c r="G14" s="305" t="s">
        <v>316</v>
      </c>
      <c r="H14" s="270" t="s">
        <v>317</v>
      </c>
      <c r="I14" s="122" t="s">
        <v>88</v>
      </c>
      <c r="J14" s="137" t="s">
        <v>95</v>
      </c>
      <c r="K14" s="133" t="s">
        <v>325</v>
      </c>
      <c r="L14" s="272" t="s">
        <v>87</v>
      </c>
      <c r="M14" s="133" t="s">
        <v>326</v>
      </c>
      <c r="N14" s="164" t="s">
        <v>43</v>
      </c>
      <c r="O14" s="133" t="s">
        <v>327</v>
      </c>
    </row>
    <row r="15" spans="2:15" ht="32.450000000000003" customHeight="1" x14ac:dyDescent="0.25">
      <c r="B15" s="285">
        <f>B14+1</f>
        <v>8</v>
      </c>
      <c r="C15" s="295"/>
      <c r="D15" s="292"/>
      <c r="E15" s="289"/>
      <c r="F15" s="292"/>
      <c r="G15" s="319"/>
      <c r="H15" s="271" t="s">
        <v>318</v>
      </c>
      <c r="I15" s="154" t="s">
        <v>355</v>
      </c>
      <c r="J15" s="297" t="s">
        <v>354</v>
      </c>
      <c r="K15" s="298"/>
      <c r="L15" s="298"/>
      <c r="M15" s="298"/>
      <c r="N15" s="298"/>
      <c r="O15" s="299"/>
    </row>
    <row r="16" spans="2:15" ht="30" customHeight="1" x14ac:dyDescent="0.25">
      <c r="B16" s="285"/>
      <c r="C16" s="295"/>
      <c r="D16" s="292"/>
      <c r="E16" s="289"/>
      <c r="F16" s="292"/>
      <c r="G16" s="319"/>
      <c r="H16" s="271"/>
      <c r="I16" s="178" t="s">
        <v>350</v>
      </c>
      <c r="J16" s="133" t="s">
        <v>332</v>
      </c>
      <c r="K16" s="136" t="s">
        <v>365</v>
      </c>
      <c r="L16" s="272" t="s">
        <v>87</v>
      </c>
      <c r="M16" s="144" t="s">
        <v>331</v>
      </c>
      <c r="N16" s="164" t="s">
        <v>43</v>
      </c>
      <c r="O16" s="136" t="s">
        <v>86</v>
      </c>
    </row>
    <row r="17" spans="2:15" ht="30" customHeight="1" x14ac:dyDescent="0.25">
      <c r="B17" s="285"/>
      <c r="C17" s="295"/>
      <c r="D17" s="292"/>
      <c r="E17" s="289"/>
      <c r="F17" s="292"/>
      <c r="G17" s="319"/>
      <c r="H17" s="271"/>
      <c r="I17" s="178" t="s">
        <v>351</v>
      </c>
      <c r="J17" s="133" t="s">
        <v>333</v>
      </c>
      <c r="K17" s="136" t="s">
        <v>334</v>
      </c>
      <c r="L17" s="273" t="s">
        <v>335</v>
      </c>
      <c r="M17" s="268" t="s">
        <v>336</v>
      </c>
      <c r="N17" s="273" t="s">
        <v>43</v>
      </c>
      <c r="O17" s="136" t="s">
        <v>86</v>
      </c>
    </row>
    <row r="18" spans="2:15" ht="29.45" customHeight="1" x14ac:dyDescent="0.25">
      <c r="B18" s="285"/>
      <c r="C18" s="295"/>
      <c r="D18" s="292"/>
      <c r="E18" s="289"/>
      <c r="F18" s="292"/>
      <c r="G18" s="319"/>
      <c r="H18" s="271"/>
      <c r="I18" s="178" t="s">
        <v>353</v>
      </c>
      <c r="J18" s="133" t="s">
        <v>341</v>
      </c>
      <c r="K18" s="136" t="s">
        <v>337</v>
      </c>
      <c r="L18" s="273" t="s">
        <v>339</v>
      </c>
      <c r="M18" s="273" t="s">
        <v>338</v>
      </c>
      <c r="N18" s="273" t="s">
        <v>340</v>
      </c>
      <c r="O18" s="136" t="s">
        <v>86</v>
      </c>
    </row>
    <row r="19" spans="2:15" ht="20.45" customHeight="1" x14ac:dyDescent="0.25">
      <c r="B19" s="285"/>
      <c r="C19" s="295"/>
      <c r="D19" s="292"/>
      <c r="E19" s="289"/>
      <c r="F19" s="292"/>
      <c r="G19" s="319"/>
      <c r="H19" s="271"/>
      <c r="I19" s="178" t="s">
        <v>352</v>
      </c>
      <c r="J19" s="133" t="s">
        <v>342</v>
      </c>
      <c r="K19" s="136" t="s">
        <v>343</v>
      </c>
      <c r="L19" s="273" t="s">
        <v>87</v>
      </c>
      <c r="M19" s="136" t="s">
        <v>344</v>
      </c>
      <c r="N19" s="136" t="s">
        <v>345</v>
      </c>
      <c r="O19" s="136" t="s">
        <v>86</v>
      </c>
    </row>
    <row r="20" spans="2:15" ht="28.7" customHeight="1" x14ac:dyDescent="0.25">
      <c r="B20" s="286"/>
      <c r="C20" s="295"/>
      <c r="D20" s="292"/>
      <c r="E20" s="290"/>
      <c r="F20" s="293"/>
      <c r="G20" s="306"/>
      <c r="H20" s="271"/>
      <c r="I20" s="178" t="s">
        <v>374</v>
      </c>
      <c r="J20" s="133" t="s">
        <v>346</v>
      </c>
      <c r="K20" s="136" t="s">
        <v>347</v>
      </c>
      <c r="L20" s="273" t="s">
        <v>87</v>
      </c>
      <c r="M20" s="136" t="s">
        <v>348</v>
      </c>
      <c r="N20" s="136" t="s">
        <v>349</v>
      </c>
      <c r="O20" s="136" t="s">
        <v>86</v>
      </c>
    </row>
    <row r="21" spans="2:15" ht="171" customHeight="1" x14ac:dyDescent="0.25">
      <c r="B21" s="143">
        <f>B15+1</f>
        <v>9</v>
      </c>
      <c r="C21" s="295"/>
      <c r="D21" s="149" t="s">
        <v>321</v>
      </c>
      <c r="E21" s="154" t="s">
        <v>89</v>
      </c>
      <c r="F21" s="164"/>
      <c r="G21" s="229"/>
      <c r="H21" s="149"/>
      <c r="I21" s="178"/>
      <c r="J21" s="133" t="s">
        <v>90</v>
      </c>
      <c r="K21" s="136" t="s">
        <v>91</v>
      </c>
      <c r="L21" s="136" t="s">
        <v>92</v>
      </c>
      <c r="M21" s="136" t="s">
        <v>93</v>
      </c>
      <c r="N21" s="136" t="s">
        <v>94</v>
      </c>
      <c r="O21" s="136" t="s">
        <v>86</v>
      </c>
    </row>
    <row r="22" spans="2:15" ht="44.45" customHeight="1" x14ac:dyDescent="0.25">
      <c r="B22" s="143">
        <f>B21+1</f>
        <v>10</v>
      </c>
      <c r="C22" s="294" t="s">
        <v>57</v>
      </c>
      <c r="D22" s="291" t="s">
        <v>76</v>
      </c>
      <c r="E22" s="288" t="s">
        <v>165</v>
      </c>
      <c r="F22" s="149" t="s">
        <v>96</v>
      </c>
      <c r="G22" s="156" t="s">
        <v>168</v>
      </c>
      <c r="I22" s="173"/>
      <c r="J22" s="172" t="s">
        <v>169</v>
      </c>
      <c r="K22" s="133" t="s">
        <v>170</v>
      </c>
      <c r="L22" s="133" t="s">
        <v>171</v>
      </c>
      <c r="M22" s="133" t="s">
        <v>172</v>
      </c>
      <c r="N22" s="297" t="s">
        <v>414</v>
      </c>
      <c r="O22" s="299"/>
    </row>
    <row r="23" spans="2:15" ht="31.35" customHeight="1" x14ac:dyDescent="0.25">
      <c r="B23" s="142">
        <f>B22+1</f>
        <v>11</v>
      </c>
      <c r="C23" s="295"/>
      <c r="D23" s="292"/>
      <c r="E23" s="289"/>
      <c r="F23" s="165" t="s">
        <v>405</v>
      </c>
      <c r="G23" s="156" t="s">
        <v>398</v>
      </c>
      <c r="H23" s="165"/>
      <c r="I23" s="225"/>
      <c r="J23" s="136" t="s">
        <v>397</v>
      </c>
      <c r="K23" s="166" t="s">
        <v>375</v>
      </c>
      <c r="L23" s="297" t="s">
        <v>376</v>
      </c>
      <c r="M23" s="298"/>
      <c r="N23" s="298"/>
      <c r="O23" s="299"/>
    </row>
    <row r="24" spans="2:15" ht="32.450000000000003" customHeight="1" x14ac:dyDescent="0.25">
      <c r="B24" s="142">
        <f>B23+1</f>
        <v>12</v>
      </c>
      <c r="C24" s="295"/>
      <c r="D24" s="292"/>
      <c r="E24" s="289"/>
      <c r="F24" s="165" t="s">
        <v>97</v>
      </c>
      <c r="G24" s="122" t="s">
        <v>288</v>
      </c>
      <c r="J24" s="134" t="s">
        <v>379</v>
      </c>
      <c r="K24" s="166" t="s">
        <v>378</v>
      </c>
      <c r="L24" s="297" t="s">
        <v>377</v>
      </c>
      <c r="M24" s="298"/>
      <c r="N24" s="298"/>
      <c r="O24" s="299"/>
    </row>
    <row r="25" spans="2:15" ht="34.700000000000003" customHeight="1" x14ac:dyDescent="0.25">
      <c r="B25" s="142">
        <f t="shared" ref="B25:B37" si="1">B24+1</f>
        <v>13</v>
      </c>
      <c r="C25" s="295"/>
      <c r="D25" s="293"/>
      <c r="E25" s="290"/>
      <c r="F25" s="165" t="s">
        <v>406</v>
      </c>
      <c r="G25" s="156" t="s">
        <v>289</v>
      </c>
      <c r="H25" s="149"/>
      <c r="I25" s="154"/>
      <c r="J25" s="134" t="s">
        <v>380</v>
      </c>
      <c r="K25" s="166" t="s">
        <v>381</v>
      </c>
      <c r="L25" s="297" t="s">
        <v>382</v>
      </c>
      <c r="M25" s="298"/>
      <c r="N25" s="298"/>
      <c r="O25" s="299"/>
    </row>
    <row r="26" spans="2:15" ht="96.95" customHeight="1" x14ac:dyDescent="0.25">
      <c r="B26" s="142">
        <f>B25+1</f>
        <v>14</v>
      </c>
      <c r="C26" s="295"/>
      <c r="D26" s="167">
        <v>2.2000000000000002</v>
      </c>
      <c r="E26" s="168" t="s">
        <v>135</v>
      </c>
      <c r="F26" s="165"/>
      <c r="G26" s="156" t="s">
        <v>149</v>
      </c>
      <c r="H26" s="167"/>
      <c r="I26" s="227"/>
      <c r="J26" s="134" t="s">
        <v>415</v>
      </c>
      <c r="K26" s="297" t="s">
        <v>427</v>
      </c>
      <c r="L26" s="298"/>
      <c r="M26" s="298"/>
      <c r="N26" s="298"/>
      <c r="O26" s="299"/>
    </row>
    <row r="27" spans="2:15" ht="31.7" customHeight="1" x14ac:dyDescent="0.25">
      <c r="B27" s="142">
        <f>B26+1</f>
        <v>15</v>
      </c>
      <c r="C27" s="295"/>
      <c r="D27" s="291">
        <v>2.2999999999999998</v>
      </c>
      <c r="E27" s="288" t="s">
        <v>104</v>
      </c>
      <c r="F27" s="165" t="s">
        <v>107</v>
      </c>
      <c r="G27" s="156" t="s">
        <v>98</v>
      </c>
      <c r="H27" s="165"/>
      <c r="I27" s="225"/>
      <c r="J27" s="171" t="s">
        <v>416</v>
      </c>
      <c r="K27" s="297" t="s">
        <v>383</v>
      </c>
      <c r="L27" s="298"/>
      <c r="M27" s="298"/>
      <c r="N27" s="298"/>
      <c r="O27" s="299"/>
    </row>
    <row r="28" spans="2:15" ht="49.7" customHeight="1" x14ac:dyDescent="0.25">
      <c r="B28" s="142">
        <f t="shared" si="1"/>
        <v>16</v>
      </c>
      <c r="C28" s="295"/>
      <c r="D28" s="292"/>
      <c r="E28" s="289"/>
      <c r="F28" s="165" t="s">
        <v>136</v>
      </c>
      <c r="G28" s="156" t="s">
        <v>176</v>
      </c>
      <c r="H28" s="149"/>
      <c r="I28" s="156"/>
      <c r="J28" s="134" t="s">
        <v>417</v>
      </c>
      <c r="K28" s="297" t="s">
        <v>175</v>
      </c>
      <c r="L28" s="298"/>
      <c r="M28" s="298"/>
      <c r="N28" s="298"/>
      <c r="O28" s="299"/>
    </row>
    <row r="29" spans="2:15" ht="48.6" customHeight="1" x14ac:dyDescent="0.25">
      <c r="B29" s="142">
        <f t="shared" si="1"/>
        <v>17</v>
      </c>
      <c r="C29" s="295"/>
      <c r="D29" s="292"/>
      <c r="E29" s="289"/>
      <c r="F29" s="149" t="s">
        <v>407</v>
      </c>
      <c r="G29" s="156" t="s">
        <v>177</v>
      </c>
      <c r="I29" s="173"/>
      <c r="J29" s="173" t="s">
        <v>418</v>
      </c>
      <c r="K29" s="297" t="s">
        <v>179</v>
      </c>
      <c r="L29" s="298"/>
      <c r="M29" s="298"/>
      <c r="N29" s="298"/>
      <c r="O29" s="299"/>
    </row>
    <row r="30" spans="2:15" ht="31.35" customHeight="1" x14ac:dyDescent="0.25">
      <c r="B30" s="142">
        <f t="shared" si="1"/>
        <v>18</v>
      </c>
      <c r="C30" s="295"/>
      <c r="D30" s="292"/>
      <c r="E30" s="289"/>
      <c r="F30" s="149" t="s">
        <v>408</v>
      </c>
      <c r="G30" s="122" t="s">
        <v>178</v>
      </c>
      <c r="H30" s="149"/>
      <c r="I30" s="154"/>
      <c r="J30" s="134" t="s">
        <v>419</v>
      </c>
      <c r="K30" s="297" t="s">
        <v>180</v>
      </c>
      <c r="L30" s="298"/>
      <c r="M30" s="298"/>
      <c r="N30" s="298"/>
      <c r="O30" s="299"/>
    </row>
    <row r="31" spans="2:15" ht="70.7" customHeight="1" x14ac:dyDescent="0.25">
      <c r="B31" s="142">
        <f t="shared" si="1"/>
        <v>19</v>
      </c>
      <c r="C31" s="295"/>
      <c r="D31" s="292"/>
      <c r="E31" s="289"/>
      <c r="F31" s="139" t="s">
        <v>409</v>
      </c>
      <c r="G31" s="156" t="s">
        <v>291</v>
      </c>
      <c r="H31" s="149"/>
      <c r="I31" s="156"/>
      <c r="J31" s="134" t="s">
        <v>420</v>
      </c>
      <c r="K31" s="297" t="s">
        <v>181</v>
      </c>
      <c r="L31" s="298"/>
      <c r="M31" s="298"/>
      <c r="N31" s="298"/>
      <c r="O31" s="299"/>
    </row>
    <row r="32" spans="2:15" ht="35.450000000000003" customHeight="1" x14ac:dyDescent="0.25">
      <c r="B32" s="142">
        <f t="shared" si="1"/>
        <v>20</v>
      </c>
      <c r="C32" s="295"/>
      <c r="D32" s="293"/>
      <c r="E32" s="290"/>
      <c r="F32" s="149" t="s">
        <v>410</v>
      </c>
      <c r="G32" s="156" t="s">
        <v>356</v>
      </c>
      <c r="H32" s="165"/>
      <c r="I32" s="225"/>
      <c r="J32" s="177" t="s">
        <v>421</v>
      </c>
      <c r="K32" s="297" t="s">
        <v>182</v>
      </c>
      <c r="L32" s="298"/>
      <c r="M32" s="298"/>
      <c r="N32" s="298"/>
      <c r="O32" s="299"/>
    </row>
    <row r="33" spans="2:15" ht="60.6" customHeight="1" x14ac:dyDescent="0.25">
      <c r="B33" s="142">
        <f t="shared" si="1"/>
        <v>21</v>
      </c>
      <c r="C33" s="295"/>
      <c r="D33" s="291">
        <v>2.4</v>
      </c>
      <c r="E33" s="288" t="s">
        <v>105</v>
      </c>
      <c r="F33" s="165" t="s">
        <v>412</v>
      </c>
      <c r="G33" s="122" t="s">
        <v>133</v>
      </c>
      <c r="H33" s="149"/>
      <c r="I33" s="154"/>
      <c r="J33" s="136" t="s">
        <v>422</v>
      </c>
      <c r="K33" s="297" t="s">
        <v>183</v>
      </c>
      <c r="L33" s="298"/>
      <c r="M33" s="298"/>
      <c r="N33" s="298"/>
      <c r="O33" s="299"/>
    </row>
    <row r="34" spans="2:15" ht="28.7" customHeight="1" x14ac:dyDescent="0.25">
      <c r="B34" s="142">
        <f t="shared" si="1"/>
        <v>22</v>
      </c>
      <c r="C34" s="295"/>
      <c r="D34" s="293"/>
      <c r="E34" s="290"/>
      <c r="F34" s="165" t="s">
        <v>411</v>
      </c>
      <c r="G34" s="156" t="s">
        <v>106</v>
      </c>
      <c r="H34" s="149"/>
      <c r="I34" s="154"/>
      <c r="J34" s="134" t="s">
        <v>423</v>
      </c>
      <c r="K34" s="297" t="s">
        <v>424</v>
      </c>
      <c r="L34" s="298"/>
      <c r="M34" s="298"/>
      <c r="N34" s="298"/>
      <c r="O34" s="299"/>
    </row>
    <row r="35" spans="2:15" ht="146.44999999999999" customHeight="1" x14ac:dyDescent="0.25">
      <c r="B35" s="142">
        <f t="shared" si="1"/>
        <v>23</v>
      </c>
      <c r="C35" s="296"/>
      <c r="D35" s="149" t="s">
        <v>134</v>
      </c>
      <c r="E35" s="150" t="s">
        <v>61</v>
      </c>
      <c r="F35" s="149"/>
      <c r="G35" s="156"/>
      <c r="H35" s="167"/>
      <c r="I35" s="227"/>
      <c r="J35" s="182" t="s">
        <v>366</v>
      </c>
      <c r="K35" s="135" t="s">
        <v>367</v>
      </c>
      <c r="L35" s="135" t="s">
        <v>368</v>
      </c>
      <c r="M35" s="135" t="s">
        <v>369</v>
      </c>
      <c r="N35" s="135" t="s">
        <v>370</v>
      </c>
      <c r="O35" s="135" t="s">
        <v>201</v>
      </c>
    </row>
    <row r="36" spans="2:15" ht="138.6" customHeight="1" x14ac:dyDescent="0.25">
      <c r="B36" s="142">
        <f t="shared" si="1"/>
        <v>24</v>
      </c>
      <c r="C36" s="169"/>
      <c r="D36" s="291" t="s">
        <v>77</v>
      </c>
      <c r="E36" s="305" t="s">
        <v>203</v>
      </c>
      <c r="F36" s="149" t="s">
        <v>112</v>
      </c>
      <c r="G36" s="156" t="s">
        <v>205</v>
      </c>
      <c r="I36" s="173"/>
      <c r="J36" s="137" t="s">
        <v>109</v>
      </c>
      <c r="K36" s="137" t="s">
        <v>111</v>
      </c>
      <c r="L36" s="180" t="s">
        <v>87</v>
      </c>
      <c r="M36" s="137" t="s">
        <v>109</v>
      </c>
      <c r="N36" s="179" t="s">
        <v>110</v>
      </c>
      <c r="O36" s="135" t="s">
        <v>108</v>
      </c>
    </row>
    <row r="37" spans="2:15" ht="127.35" customHeight="1" x14ac:dyDescent="0.25">
      <c r="B37" s="142">
        <f t="shared" si="1"/>
        <v>25</v>
      </c>
      <c r="C37" s="294" t="s">
        <v>48</v>
      </c>
      <c r="D37" s="293"/>
      <c r="E37" s="306"/>
      <c r="F37" s="149" t="s">
        <v>113</v>
      </c>
      <c r="G37" s="156" t="s">
        <v>362</v>
      </c>
      <c r="H37" s="149"/>
      <c r="I37" s="156"/>
      <c r="J37" s="133" t="s">
        <v>114</v>
      </c>
      <c r="K37" s="144" t="s">
        <v>119</v>
      </c>
      <c r="L37" s="144" t="s">
        <v>120</v>
      </c>
      <c r="M37" s="144" t="s">
        <v>371</v>
      </c>
      <c r="N37" s="144" t="s">
        <v>72</v>
      </c>
      <c r="O37" s="144" t="s">
        <v>69</v>
      </c>
    </row>
    <row r="38" spans="2:15" ht="31.35" customHeight="1" x14ac:dyDescent="0.25">
      <c r="B38" s="287">
        <f>B37+1</f>
        <v>26</v>
      </c>
      <c r="C38" s="295"/>
      <c r="D38" s="291" t="s">
        <v>78</v>
      </c>
      <c r="E38" s="288" t="s">
        <v>220</v>
      </c>
      <c r="F38" s="291"/>
      <c r="G38" s="302"/>
      <c r="H38" s="165"/>
      <c r="I38" s="191"/>
      <c r="J38" s="304" t="s">
        <v>115</v>
      </c>
      <c r="K38" s="300" t="s">
        <v>118</v>
      </c>
      <c r="L38" s="300" t="s">
        <v>117</v>
      </c>
      <c r="M38" s="300" t="s">
        <v>116</v>
      </c>
      <c r="N38" s="300" t="s">
        <v>126</v>
      </c>
      <c r="O38" s="300" t="s">
        <v>86</v>
      </c>
    </row>
    <row r="39" spans="2:15" ht="121.7" customHeight="1" x14ac:dyDescent="0.25">
      <c r="B39" s="286"/>
      <c r="C39" s="295"/>
      <c r="D39" s="293"/>
      <c r="E39" s="290"/>
      <c r="F39" s="293"/>
      <c r="G39" s="303"/>
      <c r="H39" s="167"/>
      <c r="I39" s="192"/>
      <c r="J39" s="304"/>
      <c r="K39" s="301"/>
      <c r="L39" s="301"/>
      <c r="M39" s="301"/>
      <c r="N39" s="301"/>
      <c r="O39" s="301"/>
    </row>
    <row r="40" spans="2:15" ht="46.35" customHeight="1" x14ac:dyDescent="0.25">
      <c r="B40" s="188">
        <f>B38+1</f>
        <v>27</v>
      </c>
      <c r="C40" s="295"/>
      <c r="D40" s="291" t="s">
        <v>128</v>
      </c>
      <c r="E40" s="288" t="s">
        <v>127</v>
      </c>
      <c r="F40" s="291" t="s">
        <v>129</v>
      </c>
      <c r="G40" s="288" t="s">
        <v>121</v>
      </c>
      <c r="H40" s="149" t="s">
        <v>206</v>
      </c>
      <c r="I40" s="156" t="s">
        <v>236</v>
      </c>
      <c r="J40" s="133" t="s">
        <v>256</v>
      </c>
      <c r="K40" s="41" t="s">
        <v>122</v>
      </c>
      <c r="L40" s="41" t="s">
        <v>247</v>
      </c>
      <c r="M40" s="41" t="s">
        <v>141</v>
      </c>
      <c r="N40" s="41" t="s">
        <v>145</v>
      </c>
      <c r="O40" s="41" t="s">
        <v>64</v>
      </c>
    </row>
    <row r="41" spans="2:15" ht="49.35" customHeight="1" x14ac:dyDescent="0.25">
      <c r="B41" s="188">
        <f>B40+1</f>
        <v>28</v>
      </c>
      <c r="C41" s="295"/>
      <c r="D41" s="292"/>
      <c r="E41" s="289"/>
      <c r="F41" s="292"/>
      <c r="G41" s="289"/>
      <c r="H41" s="149" t="s">
        <v>209</v>
      </c>
      <c r="I41" s="156" t="s">
        <v>237</v>
      </c>
      <c r="J41" s="133" t="s">
        <v>248</v>
      </c>
      <c r="K41" s="41" t="s">
        <v>123</v>
      </c>
      <c r="L41" s="41" t="s">
        <v>249</v>
      </c>
      <c r="M41" s="41" t="s">
        <v>142</v>
      </c>
      <c r="N41" s="41" t="s">
        <v>146</v>
      </c>
      <c r="O41" s="41" t="s">
        <v>64</v>
      </c>
    </row>
    <row r="42" spans="2:15" ht="46.7" customHeight="1" x14ac:dyDescent="0.25">
      <c r="B42" s="188">
        <f t="shared" ref="B42:B44" si="2">B41+1</f>
        <v>29</v>
      </c>
      <c r="C42" s="295"/>
      <c r="D42" s="292"/>
      <c r="E42" s="289"/>
      <c r="F42" s="292"/>
      <c r="G42" s="289"/>
      <c r="H42" s="149" t="s">
        <v>212</v>
      </c>
      <c r="I42" s="156" t="s">
        <v>238</v>
      </c>
      <c r="J42" s="133" t="s">
        <v>250</v>
      </c>
      <c r="K42" s="41" t="s">
        <v>124</v>
      </c>
      <c r="L42" s="41" t="s">
        <v>251</v>
      </c>
      <c r="M42" s="41" t="s">
        <v>143</v>
      </c>
      <c r="N42" s="41" t="s">
        <v>147</v>
      </c>
      <c r="O42" s="41" t="s">
        <v>64</v>
      </c>
    </row>
    <row r="43" spans="2:15" ht="46.7" customHeight="1" x14ac:dyDescent="0.25">
      <c r="B43" s="188">
        <f t="shared" si="2"/>
        <v>30</v>
      </c>
      <c r="C43" s="295"/>
      <c r="D43" s="292"/>
      <c r="E43" s="289"/>
      <c r="F43" s="292"/>
      <c r="G43" s="289"/>
      <c r="H43" s="149" t="s">
        <v>215</v>
      </c>
      <c r="I43" s="156" t="s">
        <v>239</v>
      </c>
      <c r="J43" s="133" t="s">
        <v>252</v>
      </c>
      <c r="K43" s="41" t="s">
        <v>125</v>
      </c>
      <c r="L43" s="41" t="s">
        <v>253</v>
      </c>
      <c r="M43" s="41" t="s">
        <v>144</v>
      </c>
      <c r="N43" s="41" t="s">
        <v>148</v>
      </c>
      <c r="O43" s="41" t="s">
        <v>64</v>
      </c>
    </row>
    <row r="44" spans="2:15" ht="30.6" customHeight="1" x14ac:dyDescent="0.25">
      <c r="B44" s="188">
        <f t="shared" si="2"/>
        <v>31</v>
      </c>
      <c r="C44" s="295"/>
      <c r="D44" s="292"/>
      <c r="E44" s="289"/>
      <c r="F44" s="293"/>
      <c r="G44" s="290"/>
      <c r="H44" s="149" t="s">
        <v>240</v>
      </c>
      <c r="I44" s="156" t="s">
        <v>241</v>
      </c>
      <c r="J44" s="133" t="s">
        <v>254</v>
      </c>
      <c r="K44" s="41" t="s">
        <v>137</v>
      </c>
      <c r="L44" s="41" t="s">
        <v>138</v>
      </c>
      <c r="M44" s="41" t="s">
        <v>139</v>
      </c>
      <c r="N44" s="41" t="s">
        <v>140</v>
      </c>
      <c r="O44" s="41" t="s">
        <v>64</v>
      </c>
    </row>
    <row r="45" spans="2:15" ht="45" customHeight="1" x14ac:dyDescent="0.25">
      <c r="B45" s="142">
        <f>B44+1</f>
        <v>32</v>
      </c>
      <c r="C45" s="295"/>
      <c r="D45" s="292"/>
      <c r="E45" s="289"/>
      <c r="F45" s="149" t="s">
        <v>130</v>
      </c>
      <c r="G45" s="228" t="s">
        <v>227</v>
      </c>
      <c r="H45" s="189"/>
      <c r="I45" s="228"/>
      <c r="J45" s="134" t="s">
        <v>372</v>
      </c>
      <c r="K45" s="134" t="s">
        <v>373</v>
      </c>
      <c r="L45" s="134" t="s">
        <v>255</v>
      </c>
      <c r="M45" s="133" t="s">
        <v>228</v>
      </c>
      <c r="N45" s="133" t="s">
        <v>229</v>
      </c>
      <c r="O45" s="134" t="s">
        <v>230</v>
      </c>
    </row>
    <row r="46" spans="2:15" ht="101.45" customHeight="1" x14ac:dyDescent="0.25">
      <c r="B46" s="188">
        <f>B45+1</f>
        <v>33</v>
      </c>
      <c r="C46" s="295"/>
      <c r="D46" s="292"/>
      <c r="E46" s="289"/>
      <c r="F46" s="291" t="s">
        <v>131</v>
      </c>
      <c r="G46" s="288" t="s">
        <v>152</v>
      </c>
      <c r="H46" s="224" t="s">
        <v>242</v>
      </c>
      <c r="I46" s="156" t="s">
        <v>243</v>
      </c>
      <c r="J46" s="133" t="s">
        <v>292</v>
      </c>
      <c r="K46" s="133" t="s">
        <v>293</v>
      </c>
      <c r="L46" s="133" t="s">
        <v>294</v>
      </c>
      <c r="M46" s="133" t="s">
        <v>295</v>
      </c>
      <c r="N46" s="133" t="s">
        <v>296</v>
      </c>
      <c r="O46" s="133" t="s">
        <v>150</v>
      </c>
    </row>
    <row r="47" spans="2:15" ht="75" customHeight="1" x14ac:dyDescent="0.25">
      <c r="B47" s="188">
        <f>B46+1</f>
        <v>34</v>
      </c>
      <c r="C47" s="295"/>
      <c r="D47" s="292"/>
      <c r="E47" s="289"/>
      <c r="F47" s="293"/>
      <c r="G47" s="290"/>
      <c r="H47" s="283" t="s">
        <v>244</v>
      </c>
      <c r="I47" s="156" t="s">
        <v>245</v>
      </c>
      <c r="J47" s="133" t="s">
        <v>297</v>
      </c>
      <c r="K47" s="133" t="s">
        <v>298</v>
      </c>
      <c r="L47" s="133" t="s">
        <v>299</v>
      </c>
      <c r="M47" s="134" t="s">
        <v>300</v>
      </c>
      <c r="N47" s="134" t="s">
        <v>301</v>
      </c>
      <c r="O47" s="134" t="s">
        <v>246</v>
      </c>
    </row>
    <row r="48" spans="2:15" ht="88.7" customHeight="1" x14ac:dyDescent="0.25">
      <c r="B48" s="142">
        <f>B47+1</f>
        <v>35</v>
      </c>
      <c r="C48" s="295"/>
      <c r="D48" s="293"/>
      <c r="E48" s="290"/>
      <c r="F48" s="167" t="s">
        <v>132</v>
      </c>
      <c r="G48" s="226" t="s">
        <v>153</v>
      </c>
      <c r="H48" s="149"/>
      <c r="I48" s="154"/>
      <c r="J48" s="133" t="s">
        <v>357</v>
      </c>
      <c r="K48" s="133" t="s">
        <v>358</v>
      </c>
      <c r="L48" s="133" t="s">
        <v>359</v>
      </c>
      <c r="M48" s="133" t="s">
        <v>360</v>
      </c>
      <c r="N48" s="133" t="s">
        <v>361</v>
      </c>
      <c r="O48" s="134" t="s">
        <v>154</v>
      </c>
    </row>
    <row r="49" spans="2:15" ht="87.6" customHeight="1" x14ac:dyDescent="0.25">
      <c r="B49" s="143">
        <f>B48+1</f>
        <v>36</v>
      </c>
      <c r="C49" s="296"/>
      <c r="D49" s="167" t="s">
        <v>67</v>
      </c>
      <c r="E49" s="154" t="s">
        <v>99</v>
      </c>
      <c r="F49" s="149"/>
      <c r="G49" s="156"/>
      <c r="H49" s="149"/>
      <c r="I49" s="154"/>
      <c r="J49" s="133" t="s">
        <v>100</v>
      </c>
      <c r="K49" s="181" t="s">
        <v>101</v>
      </c>
      <c r="L49" s="41" t="s">
        <v>87</v>
      </c>
      <c r="M49" s="181" t="s">
        <v>102</v>
      </c>
      <c r="N49" s="41" t="s">
        <v>43</v>
      </c>
      <c r="O49" s="134" t="s">
        <v>103</v>
      </c>
    </row>
    <row r="50" spans="2:15" x14ac:dyDescent="0.25">
      <c r="B50" s="183"/>
    </row>
    <row r="51" spans="2:15" ht="22.35" customHeight="1" x14ac:dyDescent="0.25">
      <c r="G51" s="307" t="s">
        <v>151</v>
      </c>
      <c r="H51" s="307"/>
      <c r="I51" s="307"/>
      <c r="J51" s="307"/>
      <c r="K51" s="307"/>
    </row>
    <row r="52" spans="2:15" ht="19.350000000000001" customHeight="1" x14ac:dyDescent="0.25"/>
    <row r="53" spans="2:15" ht="19.350000000000001" customHeight="1" x14ac:dyDescent="0.25"/>
    <row r="54" spans="2:15" ht="19.350000000000001" customHeight="1" x14ac:dyDescent="0.25"/>
    <row r="55" spans="2:15" ht="19.350000000000001" customHeight="1" x14ac:dyDescent="0.25"/>
    <row r="56" spans="2:15" ht="19.350000000000001" customHeight="1" x14ac:dyDescent="0.25"/>
    <row r="57" spans="2:15" ht="19.350000000000001" customHeight="1" x14ac:dyDescent="0.25">
      <c r="E57" s="307"/>
      <c r="F57" s="307"/>
      <c r="G57" s="307"/>
      <c r="I57" s="190"/>
    </row>
    <row r="59" spans="2:15" ht="30.95" customHeight="1" x14ac:dyDescent="0.25">
      <c r="E59" s="307"/>
      <c r="F59" s="307"/>
      <c r="G59" s="307"/>
      <c r="I59" s="190"/>
    </row>
  </sheetData>
  <mergeCells count="73">
    <mergeCell ref="D9:D11"/>
    <mergeCell ref="E9:E11"/>
    <mergeCell ref="F5:G6"/>
    <mergeCell ref="G14:G20"/>
    <mergeCell ref="F14:F20"/>
    <mergeCell ref="D12:D20"/>
    <mergeCell ref="E12:E20"/>
    <mergeCell ref="H5:I6"/>
    <mergeCell ref="I7:I8"/>
    <mergeCell ref="H7:H8"/>
    <mergeCell ref="M7:M8"/>
    <mergeCell ref="N7:N8"/>
    <mergeCell ref="J5:J6"/>
    <mergeCell ref="B4:O4"/>
    <mergeCell ref="B5:B6"/>
    <mergeCell ref="C5:C6"/>
    <mergeCell ref="K5:O5"/>
    <mergeCell ref="J7:J8"/>
    <mergeCell ref="C7:C21"/>
    <mergeCell ref="B7:B8"/>
    <mergeCell ref="E7:E8"/>
    <mergeCell ref="K7:K8"/>
    <mergeCell ref="L7:L8"/>
    <mergeCell ref="D5:E6"/>
    <mergeCell ref="O7:O8"/>
    <mergeCell ref="G7:G8"/>
    <mergeCell ref="F7:F8"/>
    <mergeCell ref="D7:D8"/>
    <mergeCell ref="J15:O15"/>
    <mergeCell ref="E59:G59"/>
    <mergeCell ref="N22:O22"/>
    <mergeCell ref="L38:L39"/>
    <mergeCell ref="M38:M39"/>
    <mergeCell ref="K32:O32"/>
    <mergeCell ref="K34:O34"/>
    <mergeCell ref="G51:K51"/>
    <mergeCell ref="K38:K39"/>
    <mergeCell ref="E57:G57"/>
    <mergeCell ref="K31:O31"/>
    <mergeCell ref="L24:O24"/>
    <mergeCell ref="O38:O39"/>
    <mergeCell ref="E22:E25"/>
    <mergeCell ref="L23:O23"/>
    <mergeCell ref="F40:F44"/>
    <mergeCell ref="L25:O25"/>
    <mergeCell ref="K27:O27"/>
    <mergeCell ref="K28:O28"/>
    <mergeCell ref="K30:O30"/>
    <mergeCell ref="K29:O29"/>
    <mergeCell ref="K26:O26"/>
    <mergeCell ref="F46:F47"/>
    <mergeCell ref="G46:G47"/>
    <mergeCell ref="K33:O33"/>
    <mergeCell ref="E33:E34"/>
    <mergeCell ref="D38:D39"/>
    <mergeCell ref="F38:F39"/>
    <mergeCell ref="N38:N39"/>
    <mergeCell ref="D33:D34"/>
    <mergeCell ref="D36:D37"/>
    <mergeCell ref="G38:G39"/>
    <mergeCell ref="E38:E39"/>
    <mergeCell ref="J38:J39"/>
    <mergeCell ref="G40:G44"/>
    <mergeCell ref="E36:E37"/>
    <mergeCell ref="E40:E48"/>
    <mergeCell ref="D40:D48"/>
    <mergeCell ref="B15:B20"/>
    <mergeCell ref="B38:B39"/>
    <mergeCell ref="E27:E32"/>
    <mergeCell ref="D27:D32"/>
    <mergeCell ref="C22:C35"/>
    <mergeCell ref="C37:C49"/>
    <mergeCell ref="D22:D25"/>
  </mergeCells>
  <conditionalFormatting sqref="B5:D5 F5 G7:I7 G9:I9 H10:I10 G11:I12 H13:I13">
    <cfRule type="cellIs" dxfId="8" priority="5" operator="equal">
      <formula>"Tidak dinilai"</formula>
    </cfRule>
  </conditionalFormatting>
  <conditionalFormatting sqref="J5 G35:I36">
    <cfRule type="cellIs" dxfId="7" priority="8" operator="equal">
      <formula>"Tidak dinilai"</formula>
    </cfRule>
  </conditionalFormatting>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70"/>
  <sheetViews>
    <sheetView topLeftCell="D1" zoomScaleNormal="100" workbookViewId="0">
      <selection activeCell="D1" sqref="D1:I1"/>
    </sheetView>
  </sheetViews>
  <sheetFormatPr defaultColWidth="8.85546875" defaultRowHeight="16.5" x14ac:dyDescent="0.3"/>
  <cols>
    <col min="1" max="1" width="6.140625" style="27" customWidth="1"/>
    <col min="2" max="2" width="8.42578125" style="80" customWidth="1"/>
    <col min="3" max="3" width="6.85546875" style="26" customWidth="1"/>
    <col min="4" max="4" width="53" style="26" customWidth="1"/>
    <col min="5" max="5" width="9" style="40" customWidth="1"/>
    <col min="6" max="6" width="9" style="26" customWidth="1"/>
    <col min="7" max="7" width="25.140625" style="35" customWidth="1"/>
    <col min="8" max="8" width="13.140625" style="35" customWidth="1"/>
    <col min="9" max="9" width="7.85546875" style="26" customWidth="1"/>
    <col min="10" max="16384" width="8.85546875" style="26"/>
  </cols>
  <sheetData>
    <row r="1" spans="1:9" ht="26.25" customHeight="1" x14ac:dyDescent="0.35">
      <c r="A1" s="216" t="s">
        <v>27</v>
      </c>
      <c r="B1" s="78"/>
      <c r="C1" s="71"/>
      <c r="D1" s="467" t="s">
        <v>435</v>
      </c>
      <c r="E1" s="467"/>
      <c r="F1" s="467"/>
      <c r="G1" s="467"/>
      <c r="H1" s="467"/>
      <c r="I1" s="468"/>
    </row>
    <row r="2" spans="1:9" ht="19.5" customHeight="1" x14ac:dyDescent="0.3">
      <c r="A2" s="217" t="s">
        <v>28</v>
      </c>
      <c r="B2" s="79"/>
      <c r="C2" s="72"/>
      <c r="D2" s="358" t="s">
        <v>29</v>
      </c>
      <c r="E2" s="358"/>
      <c r="F2" s="358"/>
      <c r="G2" s="358"/>
      <c r="H2" s="358"/>
      <c r="I2" s="359"/>
    </row>
    <row r="3" spans="1:9" s="29" customFormat="1" ht="26.25" customHeight="1" x14ac:dyDescent="0.25">
      <c r="A3" s="361" t="s">
        <v>0</v>
      </c>
      <c r="B3" s="362"/>
      <c r="C3" s="362"/>
      <c r="D3" s="362"/>
      <c r="E3" s="27"/>
      <c r="F3" s="28"/>
      <c r="G3" s="21"/>
      <c r="H3" s="21"/>
    </row>
    <row r="4" spans="1:9" s="29" customFormat="1" ht="30" customHeight="1" x14ac:dyDescent="0.25">
      <c r="A4" s="360" t="s">
        <v>49</v>
      </c>
      <c r="B4" s="360"/>
      <c r="C4" s="360"/>
      <c r="D4" s="30"/>
      <c r="E4" s="31"/>
      <c r="G4" s="21"/>
      <c r="H4" s="21"/>
    </row>
    <row r="5" spans="1:9" s="29" customFormat="1" ht="29.25" customHeight="1" x14ac:dyDescent="0.25">
      <c r="A5" s="360" t="s">
        <v>65</v>
      </c>
      <c r="B5" s="360"/>
      <c r="C5" s="360"/>
      <c r="D5" s="30"/>
      <c r="E5" s="31"/>
      <c r="G5" s="21"/>
      <c r="H5" s="21"/>
    </row>
    <row r="6" spans="1:9" s="29" customFormat="1" ht="19.5" customHeight="1" x14ac:dyDescent="0.25">
      <c r="A6" s="360" t="s">
        <v>3</v>
      </c>
      <c r="B6" s="360"/>
      <c r="C6" s="360"/>
      <c r="D6" s="30"/>
      <c r="E6" s="31"/>
      <c r="G6" s="21"/>
      <c r="H6" s="21"/>
    </row>
    <row r="7" spans="1:9" s="29" customFormat="1" ht="19.5" customHeight="1" x14ac:dyDescent="0.25">
      <c r="A7" s="360" t="s">
        <v>42</v>
      </c>
      <c r="B7" s="360"/>
      <c r="C7" s="360"/>
      <c r="D7" s="30" t="s">
        <v>79</v>
      </c>
      <c r="E7" s="31"/>
      <c r="G7" s="21"/>
      <c r="H7" s="21"/>
    </row>
    <row r="8" spans="1:9" s="29" customFormat="1" ht="19.5" customHeight="1" x14ac:dyDescent="0.25">
      <c r="A8" s="360" t="s">
        <v>4</v>
      </c>
      <c r="B8" s="360"/>
      <c r="C8" s="360"/>
      <c r="D8" s="32"/>
      <c r="E8" s="33"/>
      <c r="F8" s="34"/>
      <c r="G8" s="21"/>
      <c r="H8" s="21"/>
    </row>
    <row r="9" spans="1:9" ht="19.5" customHeight="1" x14ac:dyDescent="0.3">
      <c r="A9" s="218"/>
      <c r="E9" s="36"/>
      <c r="F9" s="28"/>
      <c r="G9" s="22"/>
      <c r="H9" s="22"/>
    </row>
    <row r="10" spans="1:9" s="29" customFormat="1" ht="24.75" customHeight="1" x14ac:dyDescent="0.25">
      <c r="A10" s="363" t="s">
        <v>5</v>
      </c>
      <c r="B10" s="363"/>
      <c r="C10" s="363"/>
      <c r="E10" s="27"/>
      <c r="F10" s="28"/>
      <c r="G10" s="21"/>
      <c r="H10" s="21"/>
    </row>
    <row r="11" spans="1:9" s="29" customFormat="1" ht="19.5" customHeight="1" x14ac:dyDescent="0.25">
      <c r="A11" s="360" t="s">
        <v>6</v>
      </c>
      <c r="B11" s="360"/>
      <c r="C11" s="360"/>
      <c r="D11" s="30"/>
      <c r="E11" s="31"/>
      <c r="G11" s="21"/>
      <c r="H11" s="21"/>
    </row>
    <row r="12" spans="1:9" s="29" customFormat="1" ht="19.5" customHeight="1" x14ac:dyDescent="0.25">
      <c r="A12" s="360" t="s">
        <v>7</v>
      </c>
      <c r="B12" s="360"/>
      <c r="C12" s="360"/>
      <c r="D12" s="30"/>
      <c r="E12" s="31"/>
      <c r="G12" s="21"/>
      <c r="H12" s="21"/>
    </row>
    <row r="13" spans="1:9" s="29" customFormat="1" ht="19.5" customHeight="1" x14ac:dyDescent="0.25">
      <c r="A13" s="364" t="s">
        <v>8</v>
      </c>
      <c r="B13" s="364"/>
      <c r="C13" s="364"/>
      <c r="D13" s="30"/>
      <c r="E13" s="31"/>
      <c r="G13" s="21"/>
      <c r="H13" s="21"/>
    </row>
    <row r="14" spans="1:9" ht="19.5" customHeight="1" x14ac:dyDescent="0.3">
      <c r="A14" s="47"/>
      <c r="B14" s="81"/>
      <c r="C14" s="23"/>
      <c r="D14" s="23"/>
      <c r="E14" s="14"/>
      <c r="F14" s="23"/>
      <c r="G14" s="23"/>
      <c r="H14" s="23"/>
    </row>
    <row r="15" spans="1:9" ht="53.25" customHeight="1" x14ac:dyDescent="0.3">
      <c r="A15" s="43" t="s">
        <v>20</v>
      </c>
      <c r="B15" s="82" t="s">
        <v>21</v>
      </c>
      <c r="C15" s="367" t="s">
        <v>19</v>
      </c>
      <c r="D15" s="365"/>
      <c r="E15" s="43" t="s">
        <v>11</v>
      </c>
      <c r="F15" s="24"/>
      <c r="G15" s="365" t="s">
        <v>12</v>
      </c>
      <c r="H15" s="365"/>
      <c r="I15" s="365"/>
    </row>
    <row r="16" spans="1:9" ht="48.6" customHeight="1" x14ac:dyDescent="0.3">
      <c r="A16" s="46"/>
      <c r="B16" s="123" t="s">
        <v>34</v>
      </c>
      <c r="C16" s="368" t="s">
        <v>83</v>
      </c>
      <c r="D16" s="369"/>
      <c r="E16" s="42" t="s">
        <v>36</v>
      </c>
      <c r="F16" s="40"/>
      <c r="G16" s="333" t="s">
        <v>51</v>
      </c>
      <c r="H16" s="334"/>
      <c r="I16" s="335"/>
    </row>
    <row r="17" spans="1:9" ht="74.45" customHeight="1" x14ac:dyDescent="0.3">
      <c r="A17" s="46"/>
      <c r="B17" s="123" t="s">
        <v>35</v>
      </c>
      <c r="C17" s="368" t="s">
        <v>84</v>
      </c>
      <c r="D17" s="369"/>
      <c r="E17" s="42" t="s">
        <v>36</v>
      </c>
      <c r="F17" s="40"/>
      <c r="G17" s="336"/>
      <c r="H17" s="337"/>
      <c r="I17" s="338"/>
    </row>
    <row r="18" spans="1:9" ht="22.7" customHeight="1" x14ac:dyDescent="0.3">
      <c r="A18" s="46"/>
      <c r="B18" s="123" t="s">
        <v>53</v>
      </c>
      <c r="C18" s="368" t="s">
        <v>81</v>
      </c>
      <c r="D18" s="369"/>
      <c r="E18" s="42" t="s">
        <v>36</v>
      </c>
      <c r="F18" s="40"/>
      <c r="G18" s="38"/>
      <c r="H18" s="38"/>
      <c r="I18" s="38"/>
    </row>
    <row r="19" spans="1:9" ht="33.6" customHeight="1" x14ac:dyDescent="0.3">
      <c r="A19" s="46"/>
      <c r="B19" s="83" t="s">
        <v>54</v>
      </c>
      <c r="C19" s="368" t="s">
        <v>82</v>
      </c>
      <c r="D19" s="369"/>
      <c r="E19" s="42" t="s">
        <v>36</v>
      </c>
      <c r="F19" s="40"/>
      <c r="G19" s="38"/>
      <c r="H19" s="38"/>
      <c r="I19" s="38"/>
    </row>
    <row r="20" spans="1:9" ht="30.6" customHeight="1" x14ac:dyDescent="0.3">
      <c r="A20" s="46"/>
      <c r="B20" s="123" t="s">
        <v>55</v>
      </c>
      <c r="C20" s="368" t="s">
        <v>70</v>
      </c>
      <c r="D20" s="369"/>
      <c r="E20" s="42" t="s">
        <v>36</v>
      </c>
      <c r="F20" s="40"/>
      <c r="G20" s="38"/>
      <c r="H20" s="38"/>
      <c r="I20" s="38"/>
    </row>
    <row r="21" spans="1:9" ht="19.350000000000001" customHeight="1" x14ac:dyDescent="0.3">
      <c r="A21" s="46"/>
      <c r="B21" s="123" t="s">
        <v>56</v>
      </c>
      <c r="C21" s="368" t="s">
        <v>80</v>
      </c>
      <c r="D21" s="369"/>
      <c r="E21" s="42" t="s">
        <v>36</v>
      </c>
      <c r="F21" s="40"/>
      <c r="G21" s="38"/>
      <c r="H21" s="38"/>
      <c r="I21" s="38"/>
    </row>
    <row r="22" spans="1:9" ht="19.7" customHeight="1" x14ac:dyDescent="0.3">
      <c r="A22" s="46"/>
      <c r="B22" s="123" t="s">
        <v>62</v>
      </c>
      <c r="C22" s="370" t="s">
        <v>413</v>
      </c>
      <c r="D22" s="371"/>
      <c r="E22" s="42" t="s">
        <v>36</v>
      </c>
      <c r="F22" s="40"/>
      <c r="G22" s="38"/>
      <c r="H22" s="38"/>
      <c r="I22" s="38"/>
    </row>
    <row r="23" spans="1:9" ht="25.7" customHeight="1" x14ac:dyDescent="0.3">
      <c r="A23" s="46"/>
      <c r="B23" s="84"/>
      <c r="C23" s="366" t="s">
        <v>38</v>
      </c>
      <c r="D23" s="366"/>
      <c r="E23" s="55" t="str">
        <f>IF(AND(E16="Ada",E17="Ada",E18="Ada",E19="Ada",E20="Ada",E21="Ada",E22="Ada"),"Memenuhi","Tidak Memenuhi")</f>
        <v>Memenuhi</v>
      </c>
      <c r="F23" s="40"/>
      <c r="G23" s="38"/>
      <c r="H23" s="38"/>
      <c r="I23" s="38"/>
    </row>
    <row r="24" spans="1:9" ht="15.75" customHeight="1" x14ac:dyDescent="0.3">
      <c r="A24" s="200"/>
      <c r="B24" s="85"/>
      <c r="C24" s="47"/>
      <c r="D24" s="47"/>
      <c r="E24" s="48"/>
      <c r="F24" s="40"/>
      <c r="G24" s="38"/>
      <c r="H24" s="38"/>
      <c r="I24" s="38"/>
    </row>
    <row r="25" spans="1:9" ht="18.600000000000001" customHeight="1" x14ac:dyDescent="0.3">
      <c r="A25" s="27">
        <v>1</v>
      </c>
      <c r="B25" s="157" t="str">
        <f>'Matriks Penilaian'!$D$7</f>
        <v>1.1</v>
      </c>
      <c r="C25" s="375" t="str">
        <f>'Matriks Penilaian'!$E$7</f>
        <v>Visi Keilmuan Program Studi</v>
      </c>
      <c r="D25" s="375"/>
      <c r="E25" s="378">
        <v>4</v>
      </c>
      <c r="F25" s="66"/>
      <c r="G25" s="344" t="s">
        <v>73</v>
      </c>
      <c r="H25" s="345"/>
      <c r="I25" s="346"/>
    </row>
    <row r="26" spans="1:9" ht="96" customHeight="1" x14ac:dyDescent="0.3">
      <c r="B26" s="153"/>
      <c r="C26" s="382" t="str">
        <f>'Matriks Penilaian'!$J$7</f>
        <v>Visi keilmuan Program Studi Profesi Psikolog yang diusulkan sesuai dengan pengembangan bidang ilmu, pengetahuan, teknologi, dan seni (IPTEKS) dan bidang kajian program studi yang diusulkan yang mencakup aspek 
1. misi, filosofi, metode keilmuan, dan strategi pencapaian tujuan;
2. pengembangan keprofesian dalam 3 (tiga) tahun yang akan datang; 
3. standar kompetensi psikolog di tingkat nasional dan internasional; dan
4. kasus-kasus yang berkembang;</v>
      </c>
      <c r="D26" s="383"/>
      <c r="E26" s="379"/>
      <c r="F26" s="66"/>
      <c r="G26" s="347"/>
      <c r="H26" s="348"/>
      <c r="I26" s="349"/>
    </row>
    <row r="27" spans="1:9" ht="60" customHeight="1" x14ac:dyDescent="0.3">
      <c r="B27" s="86"/>
      <c r="C27" s="50">
        <v>4</v>
      </c>
      <c r="D27" s="132" t="str">
        <f>'Matriks Penilaian'!$K$7</f>
        <v>Visi keilmuan program studi yang diusulkan sesuai dengan pengembangan bidang ilmu, pengetahuan, teknologi, dan seni (IPTEKS) dan bidang kajian program studi yang diusulkan, yang mencakup empat aspek yang relevan dengan visi, misi, tujuan dan strategi pencapaian tujuan PT pengusul</v>
      </c>
      <c r="E27" s="52"/>
      <c r="F27" s="66"/>
      <c r="G27" s="73"/>
      <c r="H27" s="73"/>
      <c r="I27" s="73"/>
    </row>
    <row r="28" spans="1:9" ht="60" customHeight="1" x14ac:dyDescent="0.3">
      <c r="B28" s="86"/>
      <c r="C28" s="50">
        <v>3</v>
      </c>
      <c r="D28" s="132" t="str">
        <f>'Matriks Penilaian'!$L$7</f>
        <v>Visi keilmuan program studi yang diusulkan sesuai dengan pengembangan bidang ilmu, pengetahuan, teknologi, dan seni (IPTEKS) dan bidang kajian program studi yang diusulkan, yang mencakup tiga aspek yang relevan dengan visi, misi, tujuan dan strategi pencapaian tujuan PT pengusul</v>
      </c>
      <c r="E28" s="52"/>
      <c r="F28" s="66"/>
      <c r="G28" s="73"/>
      <c r="H28" s="73"/>
      <c r="I28" s="73"/>
    </row>
    <row r="29" spans="1:9" ht="70.349999999999994" customHeight="1" x14ac:dyDescent="0.3">
      <c r="B29" s="86"/>
      <c r="C29" s="50">
        <v>2</v>
      </c>
      <c r="D29" s="132" t="str">
        <f>'Matriks Penilaian'!$M$7</f>
        <v>Visi keilmuan program studi yang diusulkan sesuai dengan pengembangan bidang ilmu, pengetahuan, teknologi, dan seni (IPTEKS) dan bidang kajian program studi yang diusulkan, yang mencakup aspek 1 (satu) dan satu aspek lainnya yang relevan dengan visi, misi, tujuan dan strategi pencapaian tujuan PT pengusul</v>
      </c>
      <c r="E29" s="52"/>
      <c r="F29" s="66"/>
      <c r="G29" s="49"/>
      <c r="H29" s="67"/>
      <c r="I29" s="66"/>
    </row>
    <row r="30" spans="1:9" ht="71.45" customHeight="1" x14ac:dyDescent="0.3">
      <c r="B30" s="86"/>
      <c r="C30" s="50">
        <v>1</v>
      </c>
      <c r="D30" s="132" t="str">
        <f>'Matriks Penilaian'!$N$7</f>
        <v>Visi keilmuan program studi yang diusulkan sesuai dengan pengembangan bidang ilmu, pengetahuan, teknologi, dan seni (IPTEKS) dan bidang kajian program studi yang diusulkan, yang mencakup satu aspek dari empat aspek yang relevan dengan visi, misi, tujuan dan strategi pencapaian tujuan PT pengusul</v>
      </c>
      <c r="E30" s="52"/>
      <c r="F30" s="66"/>
      <c r="G30" s="259"/>
      <c r="H30" s="67"/>
      <c r="I30" s="66"/>
    </row>
    <row r="31" spans="1:9" ht="28.35" customHeight="1" x14ac:dyDescent="0.3">
      <c r="B31" s="86"/>
      <c r="C31" s="50">
        <v>0</v>
      </c>
      <c r="D31" s="131" t="str">
        <f>'Matriks Penilaian'!$O$7</f>
        <v>Tidak mendeskripsikan/ menguraikan visi keilmuan program studi yang diusulkan atau penjelasan tidak relevan</v>
      </c>
      <c r="E31" s="52"/>
      <c r="F31" s="66"/>
      <c r="G31" s="49"/>
      <c r="H31" s="67"/>
      <c r="I31" s="66"/>
    </row>
    <row r="32" spans="1:9" ht="18.600000000000001" customHeight="1" x14ac:dyDescent="0.3">
      <c r="B32" s="87"/>
      <c r="C32" s="322" t="s">
        <v>60</v>
      </c>
      <c r="D32" s="322"/>
      <c r="E32" s="53">
        <f>IF(OR(E25&lt;0,E25&gt;4),"Salah Isi",E25)</f>
        <v>4</v>
      </c>
      <c r="F32" s="66"/>
      <c r="G32" s="49"/>
      <c r="H32" s="67"/>
      <c r="I32" s="66"/>
    </row>
    <row r="33" spans="1:9" ht="15.75" customHeight="1" x14ac:dyDescent="0.3">
      <c r="B33" s="88"/>
      <c r="C33" s="47"/>
      <c r="D33" s="47"/>
      <c r="E33" s="48"/>
      <c r="F33" s="40"/>
      <c r="G33" s="38"/>
      <c r="H33" s="38"/>
      <c r="I33" s="38"/>
    </row>
    <row r="34" spans="1:9" ht="19.350000000000001" customHeight="1" x14ac:dyDescent="0.3">
      <c r="A34" s="51">
        <f>A25+1</f>
        <v>2</v>
      </c>
      <c r="B34" s="97" t="str">
        <f>'Matriks Penilaian'!$F$9</f>
        <v>1.2.1</v>
      </c>
      <c r="C34" s="376" t="str">
        <f>'Matriks Penilaian'!$G$9</f>
        <v>Rancangan Profil Lulusan</v>
      </c>
      <c r="D34" s="377"/>
      <c r="E34" s="341">
        <v>4</v>
      </c>
      <c r="F34" s="40"/>
      <c r="G34" s="333" t="s">
        <v>322</v>
      </c>
      <c r="H34" s="334"/>
      <c r="I34" s="335"/>
    </row>
    <row r="35" spans="1:9" ht="58.7" customHeight="1" x14ac:dyDescent="0.3">
      <c r="A35" s="51"/>
      <c r="B35" s="158"/>
      <c r="C35" s="354" t="str">
        <f>'Matriks Penilaian'!$J$9</f>
        <v>Rancangan profil lulusan Program Profesi atau jenis pekerjaan atau bentuk kerja lainnya. Profil lulusan dilengkapi dengan uraian ringkas kompetensi yang sesuai dengan Program Profesi Psikolog, dan keterkaitan kompetensi lulusan dengan visi keilmuan  program studi yang diusulkan.</v>
      </c>
      <c r="D35" s="354"/>
      <c r="E35" s="342"/>
      <c r="F35" s="40"/>
      <c r="G35" s="372"/>
      <c r="H35" s="373"/>
      <c r="I35" s="374"/>
    </row>
    <row r="36" spans="1:9" ht="41.45" customHeight="1" x14ac:dyDescent="0.3">
      <c r="A36" s="46"/>
      <c r="B36" s="89"/>
      <c r="C36" s="50">
        <v>4</v>
      </c>
      <c r="D36" s="132" t="str">
        <f>'Matriks Penilaian'!$K$9</f>
        <v>Rancangan profil lulusan sesuai dengan profil lulusan Program Pendidikan Profesi Psikolog dan keterkaitan kompetensi lulusan dengan visi keilmuan program studi yang diusulkan</v>
      </c>
      <c r="E36" s="37"/>
      <c r="F36" s="40"/>
      <c r="G36" s="336"/>
      <c r="H36" s="337"/>
      <c r="I36" s="338"/>
    </row>
    <row r="37" spans="1:9" ht="19.7" customHeight="1" x14ac:dyDescent="0.3">
      <c r="A37" s="46"/>
      <c r="B37" s="89"/>
      <c r="C37" s="50">
        <v>3</v>
      </c>
      <c r="D37" s="132" t="str">
        <f>'Matriks Penilaian'!$L$9</f>
        <v>Tidak ada nilai 3</v>
      </c>
      <c r="E37" s="37"/>
      <c r="F37" s="40"/>
      <c r="G37" s="1"/>
      <c r="H37" s="1"/>
      <c r="I37" s="1"/>
    </row>
    <row r="38" spans="1:9" ht="42" customHeight="1" x14ac:dyDescent="0.3">
      <c r="A38" s="46"/>
      <c r="B38" s="89"/>
      <c r="C38" s="50">
        <v>2</v>
      </c>
      <c r="D38" s="131" t="str">
        <f>'Matriks Penilaian'!$M$9</f>
        <v>Rancangan profil lulusan sesuai dengan profil lulusan Program Pendidikan Profesi Psikolog namun tidak dinyatakan keterkaitan kompetensi lulusan dengan visi keilmuan program studi yang diusulkan</v>
      </c>
      <c r="E38" s="37"/>
      <c r="F38" s="40"/>
      <c r="G38" s="40"/>
      <c r="H38" s="65"/>
      <c r="I38" s="40"/>
    </row>
    <row r="39" spans="1:9" ht="19.350000000000001" customHeight="1" x14ac:dyDescent="0.3">
      <c r="A39" s="46"/>
      <c r="B39" s="89"/>
      <c r="C39" s="50">
        <v>1</v>
      </c>
      <c r="D39" s="132" t="str">
        <f>'Matriks Penilaian'!$N$9</f>
        <v>Tidak ada nilai 1</v>
      </c>
      <c r="E39" s="37"/>
      <c r="F39" s="40"/>
      <c r="G39" s="39"/>
      <c r="H39" s="40"/>
      <c r="I39" s="40"/>
    </row>
    <row r="40" spans="1:9" ht="25.7" customHeight="1" x14ac:dyDescent="0.3">
      <c r="A40" s="219"/>
      <c r="B40" s="89"/>
      <c r="C40" s="50">
        <v>0</v>
      </c>
      <c r="D40" s="132" t="str">
        <f>'Matriks Penilaian'!$O$9</f>
        <v>Tidak mengajukan rancangan profil lulusan  lulusan atau penjelasan tidak relevan</v>
      </c>
      <c r="E40" s="37"/>
      <c r="F40" s="40"/>
      <c r="G40" s="40"/>
      <c r="H40" s="65"/>
      <c r="I40" s="40"/>
    </row>
    <row r="41" spans="1:9" ht="18.600000000000001" customHeight="1" x14ac:dyDescent="0.3">
      <c r="A41" s="46"/>
      <c r="B41" s="90"/>
      <c r="C41" s="322" t="s">
        <v>60</v>
      </c>
      <c r="D41" s="322"/>
      <c r="E41" s="62">
        <f>IF(OR(E34&lt;0,E34&gt;4,AND(E34&gt;0,E34&lt;2),AND(E34&lt;4,E34&gt;2)),"Salah Isi",E34)</f>
        <v>4</v>
      </c>
      <c r="F41" s="40"/>
      <c r="G41" s="39"/>
      <c r="H41" s="65"/>
      <c r="I41" s="40"/>
    </row>
    <row r="42" spans="1:9" ht="15.75" customHeight="1" x14ac:dyDescent="0.3">
      <c r="A42" s="200"/>
      <c r="B42" s="91"/>
      <c r="C42" s="47"/>
      <c r="D42" s="47"/>
      <c r="E42" s="48"/>
      <c r="F42" s="40"/>
      <c r="G42" s="38"/>
      <c r="H42" s="38"/>
      <c r="I42" s="38"/>
    </row>
    <row r="43" spans="1:9" ht="18.600000000000001" customHeight="1" x14ac:dyDescent="0.3">
      <c r="A43" s="51">
        <f>A34+1</f>
        <v>3</v>
      </c>
      <c r="B43" s="97" t="str">
        <f>'Matriks Penilaian'!$F$10</f>
        <v>1.2.2</v>
      </c>
      <c r="C43" s="376" t="str">
        <f>'Matriks Penilaian'!$G$10</f>
        <v>Capaian Pembelajaran</v>
      </c>
      <c r="D43" s="377"/>
      <c r="E43" s="380">
        <v>4</v>
      </c>
      <c r="F43" s="40"/>
      <c r="G43" s="333" t="s">
        <v>158</v>
      </c>
      <c r="H43" s="334"/>
      <c r="I43" s="335"/>
    </row>
    <row r="44" spans="1:9" ht="56.45" customHeight="1" x14ac:dyDescent="0.3">
      <c r="A44" s="51"/>
      <c r="B44" s="158"/>
      <c r="C44" s="354" t="str">
        <f>'Matriks Penilaian'!$J$10</f>
        <v>Rumusan empat ranah capaian pembelajaran program studi mengacu pada deskripsi capaian pembelajaran SN-Dikti {dalam Permendikbudristek Nomor 53 Tahun 2023 Pasal 7 huruf (a) sampai dengan huruf (d) tentang Penjaminan Mutu Pendidikan Tinggi}, dan level 7 (tujuh) KKNI, serta relevansinya dengan visi keilmuan program studi.</v>
      </c>
      <c r="D44" s="354"/>
      <c r="E44" s="381"/>
      <c r="F44" s="40"/>
      <c r="G44" s="372"/>
      <c r="H44" s="373"/>
      <c r="I44" s="374"/>
    </row>
    <row r="45" spans="1:9" ht="72" customHeight="1" x14ac:dyDescent="0.3">
      <c r="A45" s="46"/>
      <c r="B45" s="89"/>
      <c r="C45" s="50">
        <v>4</v>
      </c>
      <c r="D45" s="132" t="str">
        <f>'Matriks Penilaian'!$K$10</f>
        <v xml:space="preserve">Rumusan capaian pembelajaran: (a) sesuai dengan profil lulusan, (b) deskripsi kompetensinya sesuai SN-Dikti yang mencakup 4 (empat) domain capaian pembelajaran dan level 7 (tujuh) KKNI, (c) berelasi dengan  visi keilmuan program studi yang diusulkan, dan (d) mencantumkan SN Dikti dan asosiasi keilmuan terkait sebagai rujukan </v>
      </c>
      <c r="E45" s="37"/>
      <c r="F45" s="40"/>
      <c r="G45" s="336"/>
      <c r="H45" s="337"/>
      <c r="I45" s="338"/>
    </row>
    <row r="46" spans="1:9" ht="54.6" customHeight="1" x14ac:dyDescent="0.3">
      <c r="A46" s="46"/>
      <c r="B46" s="89"/>
      <c r="C46" s="50">
        <v>3</v>
      </c>
      <c r="D46" s="132" t="str">
        <f>'Matriks Penilaian'!$L$10</f>
        <v xml:space="preserve">Rumusan capaian pembelajaran: (a) sesuai dengan profil lulusan, (b) deskripsi kompetensinya sesuai SN-Dikti yang mencakup 4 (empat) domain capaian pembelajaran dan level 7 (tujuh) KKNI, (c) berelasi dengan  visi keilmuan program studi yang diusulkan, dan (d) mencantumkan SN Dikti sebagai rujukan </v>
      </c>
      <c r="E46" s="37"/>
      <c r="F46" s="40"/>
      <c r="G46" s="1"/>
      <c r="H46" s="65"/>
      <c r="I46" s="40"/>
    </row>
    <row r="47" spans="1:9" ht="56.1" customHeight="1" x14ac:dyDescent="0.3">
      <c r="A47" s="46"/>
      <c r="B47" s="89"/>
      <c r="C47" s="50">
        <v>2</v>
      </c>
      <c r="D47" s="132" t="str">
        <f>'Matriks Penilaian'!$M$10</f>
        <v>Rumusan capaian pembelajaran: (a) sesuai dengan profil lulusan, (b) deskripsi kompetensinya sesuai SN-Dikti yang mencakup 4 (empat) domain capaian pembelajaran dan level 7 (tujuh) KKNI, dan (c) berelasi dengan  visi keilmuan program studi yang diusulkan.</v>
      </c>
      <c r="E47" s="37"/>
      <c r="F47" s="40"/>
      <c r="G47" s="39"/>
      <c r="H47" s="65"/>
      <c r="I47" s="40"/>
    </row>
    <row r="48" spans="1:9" ht="28.5" customHeight="1" x14ac:dyDescent="0.3">
      <c r="A48" s="219"/>
      <c r="B48" s="89"/>
      <c r="C48" s="50">
        <v>1</v>
      </c>
      <c r="D48" s="132" t="str">
        <f>'Matriks Penilaian'!$N$10</f>
        <v xml:space="preserve">Rumusan capaian pembelajaran tidak sesuai dengan SN Dikti atau level 7 (tujuh) KKNI    </v>
      </c>
      <c r="E48" s="37"/>
      <c r="F48" s="40"/>
      <c r="G48" s="39"/>
      <c r="H48" s="65"/>
      <c r="I48" s="40"/>
    </row>
    <row r="49" spans="1:9" ht="21" customHeight="1" x14ac:dyDescent="0.3">
      <c r="A49" s="46"/>
      <c r="B49" s="89"/>
      <c r="C49" s="50">
        <v>0</v>
      </c>
      <c r="D49" s="132" t="str">
        <f>'Matriks Penilaian'!$O$10</f>
        <v>Tidak terdapat rumusan capaian pembelajaran</v>
      </c>
      <c r="E49" s="37"/>
      <c r="F49" s="40"/>
      <c r="G49" s="39"/>
      <c r="H49" s="65"/>
      <c r="I49" s="40"/>
    </row>
    <row r="50" spans="1:9" ht="18.600000000000001" customHeight="1" x14ac:dyDescent="0.3">
      <c r="A50" s="46"/>
      <c r="B50" s="90"/>
      <c r="C50" s="322" t="s">
        <v>60</v>
      </c>
      <c r="D50" s="322"/>
      <c r="E50" s="62">
        <f>IF(OR(E43&lt;0,E43&gt;4),"Salah Isi",E43)</f>
        <v>4</v>
      </c>
      <c r="F50" s="40"/>
      <c r="G50" s="39"/>
      <c r="H50" s="65"/>
      <c r="I50" s="40"/>
    </row>
    <row r="51" spans="1:9" ht="17.25" customHeight="1" x14ac:dyDescent="0.3">
      <c r="A51" s="200"/>
      <c r="B51" s="91"/>
      <c r="C51" s="47"/>
      <c r="D51" s="47"/>
      <c r="E51" s="48"/>
      <c r="F51" s="40"/>
      <c r="G51" s="38"/>
      <c r="H51" s="38"/>
      <c r="I51" s="38"/>
    </row>
    <row r="52" spans="1:9" ht="19.350000000000001" customHeight="1" x14ac:dyDescent="0.3">
      <c r="A52" s="51">
        <f>A43+1</f>
        <v>4</v>
      </c>
      <c r="B52" s="97" t="str">
        <f>'Matriks Penilaian'!$F$11</f>
        <v>1.2.3</v>
      </c>
      <c r="C52" s="357" t="str">
        <f>'Matriks Penilaian'!$G$11</f>
        <v>Rancangan Susunan Mata Kuliah</v>
      </c>
      <c r="D52" s="357"/>
      <c r="E52" s="341">
        <v>4</v>
      </c>
      <c r="F52" s="40"/>
      <c r="G52" s="333" t="s">
        <v>164</v>
      </c>
      <c r="H52" s="334"/>
      <c r="I52" s="335"/>
    </row>
    <row r="53" spans="1:9" ht="137.1" customHeight="1" x14ac:dyDescent="0.3">
      <c r="A53" s="51"/>
      <c r="B53" s="89"/>
      <c r="C53" s="355" t="str">
        <f>'Matriks Penilaian'!$J$11</f>
        <v xml:space="preserve">Kesesuaian susunan mata kuliah yang mencakup aspek:
1. kesesuaian kurikulum dengan kurikulum yang diatur dalam Permendikbud No 43 Tahun 2023;
2. kesesuaian kurikulum dengan kurikulum dari Asosiasi Penyelenggara Pendidikan Tinggi Psikologi Indonesia;
3. capaian pembelajaran sesuai dengan ketentuan;
4. mata kuliah bersesuaian untuk pencapaian rumusan capaian pembelajaran;
5. urutan mata kuliah sesuai dengan logika keilmuan;  
6. beban sks per semester wajar; dan
7. adanya RPS untuk mata kuliah penciri program studi
</v>
      </c>
      <c r="D53" s="356"/>
      <c r="E53" s="342"/>
      <c r="F53" s="260"/>
      <c r="G53" s="336"/>
      <c r="H53" s="337"/>
      <c r="I53" s="338"/>
    </row>
    <row r="54" spans="1:9" ht="15.6" customHeight="1" x14ac:dyDescent="0.3">
      <c r="A54" s="46"/>
      <c r="B54" s="89"/>
      <c r="C54" s="50">
        <v>4</v>
      </c>
      <c r="D54" s="131" t="str">
        <f>'Matriks Penilaian'!$K$11</f>
        <v>Susunan mata kuliah memenuhi 7 (tujuh) aspek</v>
      </c>
      <c r="E54" s="37"/>
      <c r="F54" s="40"/>
      <c r="G54" s="1"/>
      <c r="H54" s="1"/>
      <c r="I54" s="1"/>
    </row>
    <row r="55" spans="1:9" ht="15.6" customHeight="1" x14ac:dyDescent="0.3">
      <c r="A55" s="46"/>
      <c r="B55" s="89"/>
      <c r="C55" s="50">
        <v>3</v>
      </c>
      <c r="D55" s="144" t="str">
        <f>'Matriks Penilaian'!$L$11</f>
        <v>Tidak ada nilai 3</v>
      </c>
      <c r="E55" s="37"/>
      <c r="F55" s="40"/>
      <c r="G55" s="1"/>
      <c r="H55" s="1"/>
      <c r="I55" s="1"/>
    </row>
    <row r="56" spans="1:9" ht="15.6" customHeight="1" x14ac:dyDescent="0.3">
      <c r="A56" s="46"/>
      <c r="B56" s="89"/>
      <c r="C56" s="50">
        <v>2</v>
      </c>
      <c r="D56" s="144" t="str">
        <f>'Matriks Penilaian'!$M$11</f>
        <v xml:space="preserve">Susunan mata kuliah memenuhi 6 (lima) aspek </v>
      </c>
      <c r="E56" s="37"/>
      <c r="F56" s="40"/>
      <c r="G56" s="1"/>
      <c r="H56" s="1"/>
      <c r="I56" s="1"/>
    </row>
    <row r="57" spans="1:9" ht="15.6" customHeight="1" x14ac:dyDescent="0.3">
      <c r="A57" s="46"/>
      <c r="B57" s="89"/>
      <c r="C57" s="50">
        <v>1</v>
      </c>
      <c r="D57" s="144" t="str">
        <f>'Matriks Penilaian'!$N$11</f>
        <v>Tidak ada nilai 1</v>
      </c>
      <c r="E57" s="37"/>
      <c r="F57" s="40"/>
      <c r="G57" s="1"/>
      <c r="H57" s="1"/>
      <c r="I57" s="1"/>
    </row>
    <row r="58" spans="1:9" ht="25.5" x14ac:dyDescent="0.3">
      <c r="A58" s="219"/>
      <c r="B58" s="89"/>
      <c r="C58" s="50">
        <v>0</v>
      </c>
      <c r="D58" s="131" t="str">
        <f>'Matriks Penilaian'!$O$11</f>
        <v>Susunan mata kuliah memenuhi kurang dari 6 (enam) aspek atau tidak ada daftar/susunan mata kuliah</v>
      </c>
      <c r="E58" s="37"/>
      <c r="F58" s="40"/>
      <c r="G58" s="1"/>
      <c r="H58" s="1"/>
      <c r="I58" s="1"/>
    </row>
    <row r="59" spans="1:9" ht="18.600000000000001" customHeight="1" x14ac:dyDescent="0.3">
      <c r="A59" s="46"/>
      <c r="B59" s="90"/>
      <c r="C59" s="322" t="s">
        <v>60</v>
      </c>
      <c r="D59" s="322"/>
      <c r="E59" s="63">
        <f>IF(OR(E52&lt;0,E52&gt;4,AND(E52&gt;0,E52&lt;=1),AND(E52&gt;2,E52&lt;4)),"Salah Isi", E52)</f>
        <v>4</v>
      </c>
      <c r="F59" s="40"/>
      <c r="G59" s="39"/>
      <c r="H59" s="65"/>
      <c r="I59" s="40"/>
    </row>
    <row r="60" spans="1:9" ht="17.25" customHeight="1" x14ac:dyDescent="0.3">
      <c r="A60" s="200"/>
      <c r="B60" s="91"/>
      <c r="C60" s="47"/>
      <c r="D60" s="47"/>
      <c r="E60" s="48"/>
      <c r="F60" s="40"/>
      <c r="G60" s="38"/>
      <c r="H60" s="38"/>
      <c r="I60" s="38"/>
    </row>
    <row r="61" spans="1:9" ht="18.600000000000001" customHeight="1" x14ac:dyDescent="0.3">
      <c r="A61" s="51">
        <f>A52+1</f>
        <v>5</v>
      </c>
      <c r="B61" s="97" t="str">
        <f>'Matriks Penilaian'!$F$12</f>
        <v xml:space="preserve">1.3.1 </v>
      </c>
      <c r="C61" s="350" t="str">
        <f>'Matriks Penilaian'!$G$12</f>
        <v>Rancangan Metode Pembelajaran</v>
      </c>
      <c r="D61" s="351"/>
      <c r="E61" s="341">
        <v>4</v>
      </c>
      <c r="F61" s="40"/>
      <c r="G61" s="333" t="s">
        <v>235</v>
      </c>
      <c r="H61" s="334"/>
      <c r="I61" s="335"/>
    </row>
    <row r="62" spans="1:9" ht="174.6" customHeight="1" x14ac:dyDescent="0.3">
      <c r="A62" s="51"/>
      <c r="B62" s="89"/>
      <c r="C62" s="354" t="str">
        <f>'Matriks Penilaian'!$J$12</f>
        <v>Keterpenuhan lima aspek proses pembelajaran yang akan diterapkan pada program studi yang diusulkan, baik secara tatap muka (daring), luring, dan atau kombinasi keduanya;  untuk memperoleh capaian pembelajaran lulusan yang mencakup: 
1. proses pembelajaran sesuai dengan Permendikbud No 43 Tahun 2023 dan standar kurikulum dari Asosiasi Penyelenggara Pendidikan Tinggi Psikologi Indonesia.
2. metode dan bentuk pembelajaran per mata kuliah; 
3. modalitas pembelajaran (tatap muka/in-person/on-site, daring/on-line, bauran/blended, dan hibrida/hybrid)
4. sistem atau metode penilaian pembelajaran yang adil, obyektif, dan transparan; 	
5. tata cara pelaporan hasil evaluasi pembelajaran yang dapat diakses secara mudah oleh mahasiswa; 
6. proses pembelajaran yang memfasilitasi mahasiswa menghasilkan tugas akhir yang diunggah pada laman perguruan tinggi atau laman lain sesuai kebijakan perguruan tinggi</v>
      </c>
      <c r="D62" s="354"/>
      <c r="E62" s="342"/>
      <c r="F62" s="40"/>
      <c r="G62" s="336"/>
      <c r="H62" s="337"/>
      <c r="I62" s="338"/>
    </row>
    <row r="63" spans="1:9" ht="46.35" customHeight="1" x14ac:dyDescent="0.3">
      <c r="A63" s="46"/>
      <c r="B63" s="89"/>
      <c r="C63" s="50">
        <v>4</v>
      </c>
      <c r="D63" s="132" t="str">
        <f>'Matriks Penilaian'!$K$12</f>
        <v>Metode pembelajaran yang dirancang memenuhi 6 (enam) aspek mengacu kepada peraturan perundang-undangan dan Asosiasi Penyelenggara Pendidikan Tinggi Psikologi Indonesia</v>
      </c>
      <c r="E63" s="37"/>
      <c r="F63" s="260"/>
      <c r="G63" s="1"/>
      <c r="H63" s="1"/>
      <c r="I63" s="1"/>
    </row>
    <row r="64" spans="1:9" ht="46.35" customHeight="1" x14ac:dyDescent="0.3">
      <c r="A64" s="46"/>
      <c r="B64" s="89"/>
      <c r="C64" s="50">
        <v>3</v>
      </c>
      <c r="D64" s="132" t="str">
        <f>'Matriks Penilaian'!$L$12</f>
        <v>Metode pembelajaran yang dirancang memenuhi 5 (lima) aspek pertama mengacu kepada peraturan perundang-undangan dan Asosiasi Penyelenggara Pendidikan Tinggi Psikologi Indonesia</v>
      </c>
      <c r="E64" s="37"/>
      <c r="F64" s="260"/>
      <c r="G64" s="40"/>
      <c r="H64" s="65"/>
      <c r="I64" s="40"/>
    </row>
    <row r="65" spans="1:9" ht="46.35" customHeight="1" x14ac:dyDescent="0.3">
      <c r="A65" s="46"/>
      <c r="B65" s="89"/>
      <c r="C65" s="50">
        <v>2</v>
      </c>
      <c r="D65" s="132" t="str">
        <f>'Matriks Penilaian'!$M$12</f>
        <v>Metode pembelajaran yang dirancang memenuhi 4 (empat) aspek pertama mengacu kepada peraturan perundang-undangan dan Asosiasi Penyelenggara Pendidikan Tinggi Psikologi Indonesia</v>
      </c>
      <c r="E65" s="37"/>
      <c r="F65" s="260"/>
      <c r="G65" s="76"/>
      <c r="H65" s="40"/>
      <c r="I65" s="40"/>
    </row>
    <row r="66" spans="1:9" ht="28.7" customHeight="1" x14ac:dyDescent="0.3">
      <c r="A66" s="46"/>
      <c r="B66" s="89"/>
      <c r="C66" s="50">
        <v>1</v>
      </c>
      <c r="D66" s="132" t="str">
        <f>'Matriks Penilaian'!$N$12</f>
        <v xml:space="preserve">Metode pembelajaran yang dirancang memenuhi kurang dari 4 (empat) aspek pertama </v>
      </c>
      <c r="E66" s="37"/>
      <c r="F66" s="40"/>
      <c r="G66" s="77"/>
      <c r="H66" s="65"/>
      <c r="I66" s="40"/>
    </row>
    <row r="67" spans="1:9" ht="17.45" customHeight="1" x14ac:dyDescent="0.3">
      <c r="A67" s="219"/>
      <c r="B67" s="89"/>
      <c r="C67" s="50">
        <v>0</v>
      </c>
      <c r="D67" s="132" t="str">
        <f>'Matriks Penilaian'!$O$12</f>
        <v>Tidak dijelaskan atau penjelasan tidak sesuai</v>
      </c>
      <c r="E67" s="37"/>
      <c r="F67" s="40"/>
      <c r="G67" s="39"/>
      <c r="H67" s="65"/>
      <c r="I67" s="40"/>
    </row>
    <row r="68" spans="1:9" ht="18.600000000000001" customHeight="1" x14ac:dyDescent="0.3">
      <c r="A68" s="46"/>
      <c r="B68" s="90"/>
      <c r="C68" s="322" t="s">
        <v>60</v>
      </c>
      <c r="D68" s="322"/>
      <c r="E68" s="63">
        <f>IF(OR(E61&lt;0,E61&gt;4),"Salah Isi", E61)</f>
        <v>4</v>
      </c>
      <c r="F68" s="40"/>
      <c r="G68" s="39"/>
      <c r="H68" s="65"/>
      <c r="I68" s="40"/>
    </row>
    <row r="69" spans="1:9" ht="17.25" customHeight="1" x14ac:dyDescent="0.3">
      <c r="B69" s="91"/>
      <c r="C69" s="47"/>
      <c r="D69" s="47"/>
      <c r="E69" s="48"/>
      <c r="F69" s="40"/>
      <c r="G69" s="38"/>
      <c r="H69" s="38"/>
      <c r="I69" s="38"/>
    </row>
    <row r="70" spans="1:9" ht="17.25" customHeight="1" x14ac:dyDescent="0.3">
      <c r="A70" s="51">
        <f>A61+1</f>
        <v>6</v>
      </c>
      <c r="B70" s="97" t="str">
        <f>'Matriks Penilaian'!$F$13</f>
        <v>1.3.2</v>
      </c>
      <c r="C70" s="350" t="str">
        <f>'Matriks Penilaian'!$G$13</f>
        <v xml:space="preserve">Rancangan Rencana Pembelajaran Semester </v>
      </c>
      <c r="D70" s="351"/>
      <c r="E70" s="341">
        <v>4</v>
      </c>
      <c r="F70" s="40"/>
      <c r="G70" s="333" t="s">
        <v>323</v>
      </c>
      <c r="H70" s="334"/>
      <c r="I70" s="335"/>
    </row>
    <row r="71" spans="1:9" ht="191.45" customHeight="1" x14ac:dyDescent="0.3">
      <c r="B71" s="89"/>
      <c r="C71" s="320" t="str">
        <f>'Matriks Penilaian'!$J$13</f>
        <v>Ketersediaan Rencana Pembelajaran Semester (RPS) untuk setiap mata kuliah program studi memenuhi 9 (sembilan) komponen: 
1. Nama program studi, nama dan kode mata kuliah, semester, sks, nama dosen pengampu;
2. Capaian Pembelajaran lulusan yang dibebankan pada mata kuliah;
3. Kemampuan akhir yang direncanakan pada tiap tahap pembelajaran untuk memenuhi capaian pembelajaran lulusan;
4. Bahan kajian yang terkait dengan kemampuan yang akan dicapai
5. Metode pembelajaran (harus terlihat proses pembelajaran secara daring);
6. Waktu yang disediakan untuk mencapai kemampuan pada tiap tahap pembelajaran;
7. Pengalaman belajar mahasiswa yang diwujudkan dalam deskripsi tugas yang harus dikerjakan oleh mahasiswa selama satu semester;
8. Kriteria, indikator, dan bobot penilaian; dan
9. Daftar referensi yang digunakan.</v>
      </c>
      <c r="D71" s="321"/>
      <c r="E71" s="342"/>
      <c r="F71" s="40"/>
      <c r="G71" s="336"/>
      <c r="H71" s="337"/>
      <c r="I71" s="338"/>
    </row>
    <row r="72" spans="1:9" ht="53.1" customHeight="1" x14ac:dyDescent="0.3">
      <c r="B72" s="89"/>
      <c r="C72" s="50">
        <v>4</v>
      </c>
      <c r="D72" s="132" t="str">
        <f>'Matriks Penilaian'!$K$13</f>
        <v>Seluruh mata kuliah dilengkapi dengan Rencana Pembelajaran Semester yang memenuhi 9 (sembilan) komponen, menunjukkan secara jelas metode pembelajaran untuk membentuk psikolog profesional, dan menggunakan referensi yang relevan dan mutakhir</v>
      </c>
      <c r="E72" s="37"/>
      <c r="F72" s="40"/>
      <c r="G72" s="1"/>
      <c r="H72" s="1"/>
      <c r="I72" s="1"/>
    </row>
    <row r="73" spans="1:9" ht="60" customHeight="1" x14ac:dyDescent="0.3">
      <c r="B73" s="89"/>
      <c r="C73" s="50">
        <v>3</v>
      </c>
      <c r="D73" s="132" t="str">
        <f>'Matriks Penilaian'!$L$13</f>
        <v xml:space="preserve">Seluruh mata kuliah dilengkapi dengan Rencana Pembelajaran Semester yang memenuhi 9 (sembilan) komponen, menunjukkan secara jelas metode pembelajaran untuk membentuk profesional psikolog,  dan menggunakan referensi yang relevan </v>
      </c>
      <c r="E73" s="37"/>
      <c r="F73" s="40"/>
      <c r="G73" s="40"/>
      <c r="H73" s="65"/>
      <c r="I73" s="40"/>
    </row>
    <row r="74" spans="1:9" ht="46.35" customHeight="1" x14ac:dyDescent="0.3">
      <c r="B74" s="89"/>
      <c r="C74" s="50">
        <v>2</v>
      </c>
      <c r="D74" s="132" t="str">
        <f>'Matriks Penilaian'!$M$13</f>
        <v>Seluruh mata kuliah dilengkapi dengan Rencana Pembelajaran Semester (RPS) yang memenuhi 9 (sembilan) komponen, menunjukkan secara jelas  metode pembelajaran untuk membentuk psikolog profesional</v>
      </c>
      <c r="E74" s="37"/>
      <c r="F74" s="40"/>
      <c r="G74" s="76"/>
      <c r="H74" s="40"/>
      <c r="I74" s="40"/>
    </row>
    <row r="75" spans="1:9" ht="31.35" customHeight="1" x14ac:dyDescent="0.3">
      <c r="B75" s="89"/>
      <c r="C75" s="50">
        <v>1</v>
      </c>
      <c r="D75" s="132" t="str">
        <f>'Matriks Penilaian'!$N$13</f>
        <v>Sebagian mata kuliah belum dilengkapi dengan RPS yang memenuhi 9 (sembilan) komponen dan tidak jelas metode pembelajarannya</v>
      </c>
      <c r="E75" s="37"/>
      <c r="F75" s="40"/>
      <c r="G75" s="77"/>
      <c r="H75" s="65"/>
      <c r="I75" s="40"/>
    </row>
    <row r="76" spans="1:9" ht="46.5" customHeight="1" x14ac:dyDescent="0.3">
      <c r="B76" s="89"/>
      <c r="C76" s="50">
        <v>0</v>
      </c>
      <c r="D76" s="132" t="str">
        <f>'Matriks Penilaian'!$O$13</f>
        <v>Salah satu atau lebih dari seluruh Rencana Pembelajaran Semester (RPS) mata kuliah tidak memenuhi 9 (sembilan) komponen atau Tidak melampirkan Rencana Pembelajaran Semester (RPS)</v>
      </c>
      <c r="E76" s="37"/>
      <c r="F76" s="40"/>
      <c r="G76" s="39"/>
      <c r="H76" s="65"/>
      <c r="I76" s="40"/>
    </row>
    <row r="77" spans="1:9" ht="17.25" customHeight="1" x14ac:dyDescent="0.3">
      <c r="B77" s="90"/>
      <c r="C77" s="322" t="s">
        <v>60</v>
      </c>
      <c r="D77" s="322"/>
      <c r="E77" s="63">
        <f>IF(OR(E70&lt;0,E70&gt;4,E70=3,E70=1),"Salah Isi", E70)</f>
        <v>4</v>
      </c>
      <c r="F77" s="40"/>
      <c r="G77" s="39"/>
      <c r="H77" s="65"/>
      <c r="I77" s="40"/>
    </row>
    <row r="78" spans="1:9" ht="17.25" customHeight="1" x14ac:dyDescent="0.3">
      <c r="B78" s="91"/>
      <c r="C78" s="47"/>
      <c r="D78" s="47"/>
      <c r="E78" s="48"/>
      <c r="F78" s="40"/>
      <c r="G78" s="38"/>
      <c r="H78" s="38"/>
      <c r="I78" s="38"/>
    </row>
    <row r="79" spans="1:9" ht="17.25" customHeight="1" x14ac:dyDescent="0.3">
      <c r="A79" s="51">
        <f>A70+1</f>
        <v>7</v>
      </c>
      <c r="B79" s="97" t="str">
        <f>'Matriks Penilaian'!$H$14</f>
        <v>1.3.3.1</v>
      </c>
      <c r="C79" s="350" t="str">
        <f>'Matriks Penilaian'!$I$14</f>
        <v>Pelaksanaan Praktik/Praktikum dan Sejenisnya</v>
      </c>
      <c r="D79" s="351"/>
      <c r="E79" s="341">
        <v>4</v>
      </c>
      <c r="F79" s="40"/>
      <c r="G79" s="333" t="s">
        <v>394</v>
      </c>
      <c r="H79" s="334"/>
      <c r="I79" s="335"/>
    </row>
    <row r="80" spans="1:9" ht="75" customHeight="1" x14ac:dyDescent="0.3">
      <c r="B80" s="89"/>
      <c r="C80" s="320" t="str">
        <f>'Matriks Penilaian'!$J$14</f>
        <v>Rencana pelaksanaan praktik/praktikum dll ditunjukkan dengan adanya:
1. Panduan praktik/praktikum sesuai dengan mata kuliah berpraktikum
2. Lokasi praktik/praktikum
3. Kerjasama institusi yang dibangun (didukung dengan MoA)
4. Jadwal praktik/praktikum yang jelas</v>
      </c>
      <c r="D80" s="321"/>
      <c r="E80" s="342"/>
      <c r="F80" s="40"/>
      <c r="G80" s="336"/>
      <c r="H80" s="337"/>
      <c r="I80" s="338"/>
    </row>
    <row r="81" spans="1:9" ht="18" customHeight="1" x14ac:dyDescent="0.3">
      <c r="B81" s="89"/>
      <c r="C81" s="50">
        <v>4</v>
      </c>
      <c r="D81" s="132" t="str">
        <f>'Matriks Penilaian'!$K$14</f>
        <v>Rencana pelaksanaan praktik/praktikum mencakup 4 (empat) aspek</v>
      </c>
      <c r="E81" s="37"/>
      <c r="F81" s="40"/>
      <c r="G81" s="1"/>
      <c r="H81" s="1"/>
      <c r="I81" s="1"/>
    </row>
    <row r="82" spans="1:9" ht="18" customHeight="1" x14ac:dyDescent="0.3">
      <c r="B82" s="89"/>
      <c r="C82" s="50">
        <v>3</v>
      </c>
      <c r="D82" s="132" t="str">
        <f>'Matriks Penilaian'!$L$14</f>
        <v>Tidak ada nilai 3</v>
      </c>
      <c r="E82" s="37"/>
      <c r="F82" s="40"/>
      <c r="G82" s="40"/>
      <c r="H82" s="65"/>
      <c r="I82" s="40"/>
    </row>
    <row r="83" spans="1:9" ht="18" customHeight="1" x14ac:dyDescent="0.3">
      <c r="B83" s="89"/>
      <c r="C83" s="50">
        <v>2</v>
      </c>
      <c r="D83" s="132" t="str">
        <f>'Matriks Penilaian'!$M$14</f>
        <v>Rencana pelaksanaan praktik/praktikum mencakup 3 (tiga) aspek pertama</v>
      </c>
      <c r="E83" s="37"/>
      <c r="F83" s="40"/>
      <c r="G83" s="76"/>
      <c r="H83" s="40"/>
      <c r="I83" s="40"/>
    </row>
    <row r="84" spans="1:9" ht="18" customHeight="1" x14ac:dyDescent="0.3">
      <c r="B84" s="89"/>
      <c r="C84" s="50">
        <v>1</v>
      </c>
      <c r="D84" s="132" t="str">
        <f>'Matriks Penilaian'!$N$14</f>
        <v>Tidak ada nilai 1</v>
      </c>
      <c r="E84" s="37"/>
      <c r="F84" s="40"/>
      <c r="G84" s="77"/>
      <c r="H84" s="65"/>
      <c r="I84" s="40"/>
    </row>
    <row r="85" spans="1:9" ht="18" customHeight="1" x14ac:dyDescent="0.3">
      <c r="B85" s="89"/>
      <c r="C85" s="50">
        <v>0</v>
      </c>
      <c r="D85" s="132" t="str">
        <f>'Matriks Penilaian'!$O$14</f>
        <v>Tidak menjelaskan rencana praktik/praktikum</v>
      </c>
      <c r="E85" s="37"/>
      <c r="F85" s="40"/>
      <c r="G85" s="39"/>
      <c r="H85" s="65"/>
      <c r="I85" s="40"/>
    </row>
    <row r="86" spans="1:9" ht="17.25" customHeight="1" x14ac:dyDescent="0.3">
      <c r="B86" s="90"/>
      <c r="C86" s="322" t="s">
        <v>60</v>
      </c>
      <c r="D86" s="322"/>
      <c r="E86" s="63">
        <f>IF(OR(E89&lt;0,E89&gt;4,AND(E89&gt;0,E89&lt;=1),AND(E89&gt;2,E89&lt;4)),"Salah Isi", E89)</f>
        <v>4</v>
      </c>
      <c r="F86" s="40"/>
      <c r="G86" s="39"/>
      <c r="H86" s="65"/>
      <c r="I86" s="40"/>
    </row>
    <row r="87" spans="1:9" ht="17.25" customHeight="1" x14ac:dyDescent="0.3">
      <c r="B87" s="91"/>
      <c r="C87" s="47"/>
      <c r="D87" s="47"/>
      <c r="E87" s="48"/>
      <c r="F87" s="40"/>
      <c r="G87" s="38"/>
      <c r="H87" s="38"/>
      <c r="I87" s="38"/>
    </row>
    <row r="88" spans="1:9" ht="17.25" customHeight="1" x14ac:dyDescent="0.3">
      <c r="A88" s="51">
        <f>A79+1</f>
        <v>8</v>
      </c>
      <c r="B88" s="123" t="str">
        <f>'Matriks Penilaian'!$H$15</f>
        <v>1.3.3.2</v>
      </c>
      <c r="C88" s="357" t="str">
        <f>'Matriks Penilaian'!$I$15</f>
        <v>Rencana Pelaksanaan Praktik di tempat LPPPU</v>
      </c>
      <c r="D88" s="357"/>
      <c r="E88" s="278">
        <f>AVERAGE(E95,E102,E109,E116,E123)</f>
        <v>4</v>
      </c>
      <c r="F88" s="40"/>
      <c r="G88" s="333" t="s">
        <v>395</v>
      </c>
      <c r="H88" s="334"/>
      <c r="I88" s="335"/>
    </row>
    <row r="89" spans="1:9" ht="18.600000000000001" customHeight="1" x14ac:dyDescent="0.3">
      <c r="B89" s="89"/>
      <c r="C89" s="320" t="str">
        <f>'Matriks Penilaian'!$I$16</f>
        <v>1.3.3.2.1 Kegiatan penanganan setiap kasus (A)</v>
      </c>
      <c r="D89" s="321"/>
      <c r="E89" s="42">
        <v>4</v>
      </c>
      <c r="F89" s="40"/>
      <c r="G89" s="336"/>
      <c r="H89" s="337"/>
      <c r="I89" s="338"/>
    </row>
    <row r="90" spans="1:9" ht="25.5" customHeight="1" x14ac:dyDescent="0.3">
      <c r="B90" s="89"/>
      <c r="C90" s="50">
        <v>4</v>
      </c>
      <c r="D90" s="132" t="str">
        <f>'Matriks Penilaian'!$K$16</f>
        <v>Dalam tiap kasus terdapat asesmen, intervensi, pembuatan laporan yang berdasarkan penerapan etika dan hukum</v>
      </c>
      <c r="E90" s="37"/>
      <c r="F90" s="40"/>
      <c r="G90" s="1"/>
      <c r="H90" s="1"/>
      <c r="I90" s="1"/>
    </row>
    <row r="91" spans="1:9" ht="15.6" customHeight="1" x14ac:dyDescent="0.3">
      <c r="B91" s="89"/>
      <c r="C91" s="50">
        <v>3</v>
      </c>
      <c r="D91" s="132" t="str">
        <f>'Matriks Penilaian'!$L$16</f>
        <v>Tidak ada nilai 3</v>
      </c>
      <c r="E91" s="37"/>
      <c r="F91" s="40"/>
      <c r="G91" s="40"/>
      <c r="H91" s="65"/>
      <c r="I91" s="40"/>
    </row>
    <row r="92" spans="1:9" ht="15.6" customHeight="1" x14ac:dyDescent="0.3">
      <c r="B92" s="89"/>
      <c r="C92" s="50">
        <v>2</v>
      </c>
      <c r="D92" s="132" t="str">
        <f>'Matriks Penilaian'!$M$16</f>
        <v>Rencana pelaksanaan praktik meliputi 2 jenis kegiatan</v>
      </c>
      <c r="E92" s="37"/>
      <c r="F92" s="40"/>
      <c r="G92" s="40"/>
      <c r="H92" s="65"/>
      <c r="I92" s="40"/>
    </row>
    <row r="93" spans="1:9" ht="15.6" customHeight="1" x14ac:dyDescent="0.3">
      <c r="B93" s="89"/>
      <c r="C93" s="50">
        <v>1</v>
      </c>
      <c r="D93" s="132" t="str">
        <f>'Matriks Penilaian'!$N$16</f>
        <v>Tidak ada nilai 1</v>
      </c>
      <c r="E93" s="37"/>
      <c r="F93" s="40"/>
      <c r="G93" s="40"/>
      <c r="H93" s="65"/>
      <c r="I93" s="40"/>
    </row>
    <row r="94" spans="1:9" ht="15.6" customHeight="1" x14ac:dyDescent="0.3">
      <c r="B94" s="89"/>
      <c r="C94" s="50">
        <v>0</v>
      </c>
      <c r="D94" s="132" t="str">
        <f>'Matriks Penilaian'!$O$16</f>
        <v>Tidak dijelaskan atau penjelasan tidak sesuai</v>
      </c>
      <c r="E94" s="37"/>
      <c r="F94" s="40"/>
      <c r="G94" s="39"/>
      <c r="H94" s="65"/>
      <c r="I94" s="40"/>
    </row>
    <row r="95" spans="1:9" ht="15.6" customHeight="1" x14ac:dyDescent="0.3">
      <c r="B95" s="90"/>
      <c r="C95" s="322" t="s">
        <v>60</v>
      </c>
      <c r="D95" s="322"/>
      <c r="E95" s="63">
        <f>IF(OR(E89&lt;0,E89&gt;4,AND(E89&gt;0,E89&lt;=1),AND(E89&gt;2,E89&lt;4)),"Salah Isi", E89)</f>
        <v>4</v>
      </c>
      <c r="F95" s="40"/>
      <c r="G95" s="39"/>
      <c r="H95" s="65"/>
      <c r="I95" s="40"/>
    </row>
    <row r="96" spans="1:9" ht="17.25" customHeight="1" x14ac:dyDescent="0.3">
      <c r="B96" s="275"/>
      <c r="C96" s="320" t="str">
        <f>'Matriks Penilaian'!$I$17</f>
        <v>1.3.3.2.2 Durasi waktu pada setiap latar layanan (B)</v>
      </c>
      <c r="D96" s="321"/>
      <c r="E96" s="274">
        <v>4</v>
      </c>
      <c r="F96" s="40"/>
      <c r="G96" s="38"/>
      <c r="H96" s="38"/>
      <c r="I96" s="38"/>
    </row>
    <row r="97" spans="2:9" ht="26.45" customHeight="1" x14ac:dyDescent="0.3">
      <c r="B97" s="276"/>
      <c r="C97" s="50">
        <v>4</v>
      </c>
      <c r="D97" s="132" t="str">
        <f>'Matriks Penilaian'!$K$17</f>
        <v>Minimal 270 jam per-latar dengan total layanan di 4 (empat) latar layanan minimal 1080 jam.</v>
      </c>
      <c r="E97" s="37"/>
      <c r="F97" s="40"/>
      <c r="G97" s="38"/>
      <c r="H97" s="38"/>
      <c r="I97" s="38"/>
    </row>
    <row r="98" spans="2:9" ht="17.25" customHeight="1" x14ac:dyDescent="0.3">
      <c r="B98" s="276"/>
      <c r="C98" s="50">
        <v>3</v>
      </c>
      <c r="D98" s="132" t="str">
        <f>'Matriks Penilaian'!$L$17</f>
        <v>Durasi waktu untuk total layanan di 3 (tiga) latar layanan 1080 jam.</v>
      </c>
      <c r="E98" s="37"/>
      <c r="F98" s="40"/>
      <c r="G98" s="38"/>
      <c r="H98" s="38"/>
      <c r="I98" s="38"/>
    </row>
    <row r="99" spans="2:9" ht="17.25" customHeight="1" x14ac:dyDescent="0.3">
      <c r="B99" s="276"/>
      <c r="C99" s="50">
        <v>2</v>
      </c>
      <c r="D99" s="132" t="str">
        <f>'Matriks Penilaian'!$M$17</f>
        <v>Durasi waktu untuk total layanan di 2 (dua) latar layanan 1080 jam.</v>
      </c>
      <c r="E99" s="37"/>
      <c r="F99" s="40"/>
      <c r="G99" s="38"/>
      <c r="H99" s="38"/>
      <c r="I99" s="38"/>
    </row>
    <row r="100" spans="2:9" ht="17.25" customHeight="1" x14ac:dyDescent="0.3">
      <c r="B100" s="276"/>
      <c r="C100" s="50">
        <v>1</v>
      </c>
      <c r="D100" s="132" t="str">
        <f>'Matriks Penilaian'!$N$17</f>
        <v>Tidak ada nilai 1</v>
      </c>
      <c r="E100" s="37"/>
      <c r="F100" s="40"/>
      <c r="G100" s="38"/>
      <c r="H100" s="38"/>
      <c r="I100" s="38"/>
    </row>
    <row r="101" spans="2:9" ht="17.25" customHeight="1" x14ac:dyDescent="0.3">
      <c r="B101" s="276"/>
      <c r="C101" s="50">
        <v>0</v>
      </c>
      <c r="D101" s="132" t="str">
        <f>'Matriks Penilaian'!$O$17</f>
        <v>Tidak dijelaskan atau penjelasan tidak sesuai</v>
      </c>
      <c r="E101" s="37"/>
      <c r="F101" s="40"/>
      <c r="G101" s="38"/>
      <c r="H101" s="38"/>
      <c r="I101" s="38"/>
    </row>
    <row r="102" spans="2:9" ht="17.25" customHeight="1" x14ac:dyDescent="0.3">
      <c r="B102" s="277"/>
      <c r="C102" s="322" t="s">
        <v>60</v>
      </c>
      <c r="D102" s="322"/>
      <c r="E102" s="63">
        <f>IF(OR(E96&lt;0,E96&gt;4,AND(E96&gt;0,E96&lt;=1)),"Salah Isi", E96)</f>
        <v>4</v>
      </c>
      <c r="F102" s="40"/>
      <c r="G102" s="38"/>
      <c r="H102" s="38"/>
      <c r="I102" s="38"/>
    </row>
    <row r="103" spans="2:9" ht="17.25" customHeight="1" x14ac:dyDescent="0.3">
      <c r="B103" s="275"/>
      <c r="C103" s="320" t="str">
        <f>'Matriks Penilaian'!$I$18</f>
        <v>1.3.3.2.3 Latar Layanan (C)</v>
      </c>
      <c r="D103" s="321"/>
      <c r="E103" s="274">
        <v>4</v>
      </c>
      <c r="F103" s="40"/>
      <c r="G103" s="38"/>
      <c r="H103" s="38"/>
      <c r="I103" s="38"/>
    </row>
    <row r="104" spans="2:9" ht="17.25" customHeight="1" x14ac:dyDescent="0.3">
      <c r="B104" s="276"/>
      <c r="C104" s="50">
        <v>4</v>
      </c>
      <c r="D104" s="132" t="str">
        <f>'Matriks Penilaian'!$K$18</f>
        <v>4 (empat) latar layanan</v>
      </c>
      <c r="E104" s="37"/>
      <c r="F104" s="40"/>
      <c r="G104" s="38"/>
      <c r="H104" s="38"/>
      <c r="I104" s="38"/>
    </row>
    <row r="105" spans="2:9" ht="17.25" customHeight="1" x14ac:dyDescent="0.3">
      <c r="B105" s="276"/>
      <c r="C105" s="50">
        <v>3</v>
      </c>
      <c r="D105" s="132" t="str">
        <f>'Matriks Penilaian'!$L$18</f>
        <v>3 (tiga) latar layanan</v>
      </c>
      <c r="E105" s="37"/>
      <c r="F105" s="40"/>
      <c r="G105" s="38"/>
      <c r="H105" s="38"/>
      <c r="I105" s="38"/>
    </row>
    <row r="106" spans="2:9" ht="17.25" customHeight="1" x14ac:dyDescent="0.3">
      <c r="B106" s="276"/>
      <c r="C106" s="50">
        <v>2</v>
      </c>
      <c r="D106" s="132" t="str">
        <f>'Matriks Penilaian'!$M$18</f>
        <v>2 (dua) latar layanan</v>
      </c>
      <c r="E106" s="37"/>
      <c r="F106" s="40"/>
      <c r="G106" s="38"/>
      <c r="H106" s="38"/>
      <c r="I106" s="38"/>
    </row>
    <row r="107" spans="2:9" ht="17.25" customHeight="1" x14ac:dyDescent="0.3">
      <c r="B107" s="276"/>
      <c r="C107" s="50">
        <v>1</v>
      </c>
      <c r="D107" s="132" t="str">
        <f>'Matriks Penilaian'!$N$18</f>
        <v>1 (satu) latar layanan</v>
      </c>
      <c r="E107" s="37"/>
      <c r="F107" s="40"/>
      <c r="G107" s="38"/>
      <c r="H107" s="38"/>
      <c r="I107" s="38"/>
    </row>
    <row r="108" spans="2:9" ht="17.25" customHeight="1" x14ac:dyDescent="0.3">
      <c r="B108" s="276"/>
      <c r="C108" s="50">
        <v>0</v>
      </c>
      <c r="D108" s="132" t="str">
        <f>'Matriks Penilaian'!$O$18</f>
        <v>Tidak dijelaskan atau penjelasan tidak sesuai</v>
      </c>
      <c r="E108" s="37"/>
      <c r="F108" s="40"/>
      <c r="G108" s="38"/>
      <c r="H108" s="38"/>
      <c r="I108" s="38"/>
    </row>
    <row r="109" spans="2:9" ht="17.25" customHeight="1" x14ac:dyDescent="0.3">
      <c r="B109" s="277"/>
      <c r="C109" s="322" t="s">
        <v>60</v>
      </c>
      <c r="D109" s="322"/>
      <c r="E109" s="63">
        <f>IF(OR(0&lt;E103&lt;4,E103&gt;4),"Salah Isi", E103)</f>
        <v>4</v>
      </c>
      <c r="F109" s="40"/>
      <c r="G109" s="38"/>
      <c r="H109" s="38"/>
      <c r="I109" s="38"/>
    </row>
    <row r="110" spans="2:9" ht="17.25" customHeight="1" x14ac:dyDescent="0.3">
      <c r="B110" s="275"/>
      <c r="C110" s="320" t="str">
        <f>'Matriks Penilaian'!$I$19</f>
        <v>1.3.3.2.4 Jenis tindakan  (D)</v>
      </c>
      <c r="D110" s="321"/>
      <c r="E110" s="274">
        <v>4</v>
      </c>
      <c r="F110" s="40"/>
      <c r="G110" s="38"/>
      <c r="H110" s="38"/>
      <c r="I110" s="38"/>
    </row>
    <row r="111" spans="2:9" ht="17.25" customHeight="1" x14ac:dyDescent="0.3">
      <c r="B111" s="276"/>
      <c r="C111" s="50">
        <v>4</v>
      </c>
      <c r="D111" s="132" t="str">
        <f>'Matriks Penilaian'!$K$19</f>
        <v>Mencakup 3 (tiga) jenis tindakan</v>
      </c>
      <c r="E111" s="37"/>
      <c r="F111" s="40"/>
      <c r="G111" s="38"/>
      <c r="H111" s="38"/>
      <c r="I111" s="38"/>
    </row>
    <row r="112" spans="2:9" ht="17.25" customHeight="1" x14ac:dyDescent="0.3">
      <c r="B112" s="276"/>
      <c r="C112" s="50">
        <v>3</v>
      </c>
      <c r="D112" s="132" t="str">
        <f>'Matriks Penilaian'!$L$19</f>
        <v>Tidak ada nilai 3</v>
      </c>
      <c r="E112" s="37"/>
      <c r="F112" s="40"/>
      <c r="G112" s="38"/>
      <c r="H112" s="38"/>
      <c r="I112" s="38"/>
    </row>
    <row r="113" spans="1:9" ht="17.25" customHeight="1" x14ac:dyDescent="0.3">
      <c r="B113" s="276"/>
      <c r="C113" s="50">
        <v>2</v>
      </c>
      <c r="D113" s="132" t="str">
        <f>'Matriks Penilaian'!$M$19</f>
        <v>Mencakup 2 (dua) jenis tindakan</v>
      </c>
      <c r="E113" s="37"/>
      <c r="F113" s="40"/>
      <c r="G113" s="38"/>
      <c r="H113" s="38"/>
      <c r="I113" s="38"/>
    </row>
    <row r="114" spans="1:9" ht="17.25" customHeight="1" x14ac:dyDescent="0.3">
      <c r="B114" s="276"/>
      <c r="C114" s="50">
        <v>1</v>
      </c>
      <c r="D114" s="132" t="str">
        <f>'Matriks Penilaian'!$N$19</f>
        <v>Hanya melakukan 1 (satu) jenis tindakan</v>
      </c>
      <c r="E114" s="37"/>
      <c r="F114" s="40"/>
      <c r="G114" s="38"/>
      <c r="H114" s="38"/>
      <c r="I114" s="38"/>
    </row>
    <row r="115" spans="1:9" ht="17.25" customHeight="1" x14ac:dyDescent="0.3">
      <c r="B115" s="276"/>
      <c r="C115" s="50">
        <v>0</v>
      </c>
      <c r="D115" s="132" t="str">
        <f>'Matriks Penilaian'!$O$19</f>
        <v>Tidak dijelaskan atau penjelasan tidak sesuai</v>
      </c>
      <c r="E115" s="37"/>
      <c r="F115" s="40"/>
      <c r="G115" s="38"/>
      <c r="H115" s="38"/>
      <c r="I115" s="38"/>
    </row>
    <row r="116" spans="1:9" ht="17.25" customHeight="1" x14ac:dyDescent="0.3">
      <c r="B116" s="277"/>
      <c r="C116" s="322" t="s">
        <v>60</v>
      </c>
      <c r="D116" s="322"/>
      <c r="E116" s="63">
        <f>IF(OR(E110&lt;0,E110&gt;4,AND(E110&gt;2,E110&lt;4)),"Salah Isi", E110)</f>
        <v>4</v>
      </c>
      <c r="F116" s="40"/>
      <c r="G116" s="38"/>
      <c r="H116" s="38"/>
      <c r="I116" s="38"/>
    </row>
    <row r="117" spans="1:9" ht="17.25" customHeight="1" x14ac:dyDescent="0.3">
      <c r="B117" s="275"/>
      <c r="C117" s="320" t="str">
        <f>'Matriks Penilaian'!$I$20</f>
        <v>1.3.3.2.5 Target level penanganan (E)</v>
      </c>
      <c r="D117" s="321"/>
      <c r="E117" s="274">
        <v>4</v>
      </c>
      <c r="F117" s="40"/>
      <c r="G117" s="38"/>
      <c r="H117" s="38"/>
      <c r="I117" s="38"/>
    </row>
    <row r="118" spans="1:9" ht="17.25" customHeight="1" x14ac:dyDescent="0.3">
      <c r="B118" s="276"/>
      <c r="C118" s="50">
        <v>4</v>
      </c>
      <c r="D118" s="132" t="str">
        <f>'Matriks Penilaian'!$K$20</f>
        <v>Target penanganan mencakup 3 (tiga) level</v>
      </c>
      <c r="E118" s="37"/>
      <c r="F118" s="40"/>
      <c r="G118" s="38"/>
      <c r="H118" s="38"/>
      <c r="I118" s="38"/>
    </row>
    <row r="119" spans="1:9" ht="17.25" customHeight="1" x14ac:dyDescent="0.3">
      <c r="B119" s="276"/>
      <c r="C119" s="50">
        <v>3</v>
      </c>
      <c r="D119" s="132" t="str">
        <f>'Matriks Penilaian'!$L$20</f>
        <v>Tidak ada nilai 3</v>
      </c>
      <c r="E119" s="37"/>
      <c r="F119" s="40"/>
      <c r="G119" s="38"/>
      <c r="H119" s="38"/>
      <c r="I119" s="38"/>
    </row>
    <row r="120" spans="1:9" ht="17.25" customHeight="1" x14ac:dyDescent="0.3">
      <c r="B120" s="276"/>
      <c r="C120" s="50">
        <v>2</v>
      </c>
      <c r="D120" s="132" t="str">
        <f>'Matriks Penilaian'!$M$20</f>
        <v>Target penanganan mencakup 2 (dua) level</v>
      </c>
      <c r="E120" s="37"/>
      <c r="F120" s="40"/>
      <c r="G120" s="38"/>
      <c r="H120" s="38"/>
      <c r="I120" s="38"/>
    </row>
    <row r="121" spans="1:9" ht="17.25" customHeight="1" x14ac:dyDescent="0.3">
      <c r="B121" s="276"/>
      <c r="C121" s="50">
        <v>1</v>
      </c>
      <c r="D121" s="132" t="str">
        <f>'Matriks Penilaian'!$N$20</f>
        <v>Target penanganan mencakup 1 (satu) level</v>
      </c>
      <c r="E121" s="37"/>
      <c r="F121" s="40"/>
      <c r="G121" s="38"/>
      <c r="H121" s="38"/>
      <c r="I121" s="38"/>
    </row>
    <row r="122" spans="1:9" ht="17.25" customHeight="1" x14ac:dyDescent="0.3">
      <c r="B122" s="276"/>
      <c r="C122" s="50">
        <v>0</v>
      </c>
      <c r="D122" s="132" t="str">
        <f>'Matriks Penilaian'!$O$20</f>
        <v>Tidak dijelaskan atau penjelasan tidak sesuai</v>
      </c>
      <c r="E122" s="37"/>
      <c r="F122" s="40"/>
      <c r="G122" s="38"/>
      <c r="H122" s="38"/>
      <c r="I122" s="38"/>
    </row>
    <row r="123" spans="1:9" ht="17.25" customHeight="1" x14ac:dyDescent="0.3">
      <c r="B123" s="277"/>
      <c r="C123" s="322" t="s">
        <v>60</v>
      </c>
      <c r="D123" s="322"/>
      <c r="E123" s="63">
        <f>IF(OR(E117&lt;0,E117&gt;4,AND(E117&gt;2,E117&lt;4)),"Salah Isi", E117)</f>
        <v>4</v>
      </c>
      <c r="F123" s="40"/>
      <c r="G123" s="38"/>
      <c r="H123" s="38"/>
      <c r="I123" s="38"/>
    </row>
    <row r="124" spans="1:9" ht="17.25" customHeight="1" x14ac:dyDescent="0.3">
      <c r="B124" s="91"/>
      <c r="C124" s="47"/>
      <c r="D124" s="47"/>
      <c r="E124" s="48"/>
      <c r="F124" s="40"/>
      <c r="G124" s="38"/>
      <c r="H124" s="38"/>
      <c r="I124" s="38"/>
    </row>
    <row r="125" spans="1:9" ht="18" customHeight="1" x14ac:dyDescent="0.3">
      <c r="A125" s="51">
        <f>A88+1</f>
        <v>9</v>
      </c>
      <c r="B125" s="92" t="str">
        <f>'Matriks Penilaian'!$D$21</f>
        <v>1.4</v>
      </c>
      <c r="C125" s="376" t="str">
        <f>'Matriks Penilaian'!$E$21</f>
        <v>Sistem Penilaian Pembelajaran dan Tata Cara Pelaporan Penilaian</v>
      </c>
      <c r="D125" s="377"/>
      <c r="E125" s="378">
        <v>4</v>
      </c>
      <c r="F125" s="3"/>
      <c r="G125" s="344" t="s">
        <v>328</v>
      </c>
      <c r="H125" s="345"/>
      <c r="I125" s="346"/>
    </row>
    <row r="126" spans="1:9" ht="119.45" customHeight="1" x14ac:dyDescent="0.3">
      <c r="A126" s="51"/>
      <c r="B126" s="86"/>
      <c r="C126" s="354" t="str">
        <f>'Matriks Penilaian'!$J$21</f>
        <v>Keterpenuhan sistem penilaian pembelajaran dan tata cara pelaporan penilaian yang transparan dan akuntabel diindikasikan dengan adanya:
1. metode yang sistematis untuk mengukur capaian pembelajaran,
2. standar penilaian yang dikomunikasikan kepada mahasiswa di awal perkuliahan,
3. persyaratan kelulusan,
4. sistem ujian,
5. metode verifikasi identitas peserta ujian, dan
6. tata cara pelaporan hasil evaluasi yang dapat diakses secara daring dengan mudah oleh mahasiswa</v>
      </c>
      <c r="D126" s="354"/>
      <c r="E126" s="379"/>
      <c r="F126" s="3"/>
      <c r="G126" s="347"/>
      <c r="H126" s="348"/>
      <c r="I126" s="349"/>
    </row>
    <row r="127" spans="1:9" ht="28.7" customHeight="1" x14ac:dyDescent="0.3">
      <c r="A127" s="51"/>
      <c r="B127" s="86"/>
      <c r="C127" s="50">
        <v>4</v>
      </c>
      <c r="D127" s="132" t="str">
        <f>'Matriks Penilaian'!$K$21</f>
        <v>Rancangan sistem penilaian pembelajaran dan tata cara pelaporan memenuhi 6 (enam) aspek</v>
      </c>
      <c r="E127" s="52"/>
      <c r="F127" s="261"/>
      <c r="G127" s="73"/>
      <c r="H127" s="73"/>
      <c r="I127" s="73"/>
    </row>
    <row r="128" spans="1:9" ht="28.7" customHeight="1" x14ac:dyDescent="0.3">
      <c r="A128" s="51"/>
      <c r="B128" s="86"/>
      <c r="C128" s="50">
        <v>3</v>
      </c>
      <c r="D128" s="132" t="str">
        <f>'Matriks Penilaian'!$L$21</f>
        <v>Rancangan sistem penilaian pembelajaran dan tata cara pelaporan memenuhi aspek 1, 2, 3, 4, dan 6</v>
      </c>
      <c r="E128" s="52"/>
      <c r="F128" s="3"/>
      <c r="G128" s="73"/>
      <c r="H128" s="73"/>
      <c r="I128" s="73"/>
    </row>
    <row r="129" spans="1:9" ht="28.7" customHeight="1" x14ac:dyDescent="0.3">
      <c r="A129" s="51"/>
      <c r="B129" s="86"/>
      <c r="C129" s="50">
        <v>2</v>
      </c>
      <c r="D129" s="132" t="str">
        <f>'Matriks Penilaian'!$M$21</f>
        <v>Rancangan sistem penilaian pembelajaran dan tata cara pelaporan memenuhi aspek 1, 2, 3, dan 6</v>
      </c>
      <c r="E129" s="52"/>
      <c r="F129" s="3"/>
      <c r="G129" s="56"/>
      <c r="H129" s="20"/>
      <c r="I129" s="3"/>
    </row>
    <row r="130" spans="1:9" ht="28.7" customHeight="1" x14ac:dyDescent="0.3">
      <c r="A130" s="51"/>
      <c r="B130" s="86"/>
      <c r="C130" s="100">
        <v>1</v>
      </c>
      <c r="D130" s="132" t="str">
        <f>'Matriks Penilaian'!$N$21</f>
        <v xml:space="preserve">Rancangan sistem penilaian pembelajaran dan tata cara pelaporan memenuhi kurang dari 4 (empat) aspek  </v>
      </c>
      <c r="E130" s="52"/>
      <c r="F130" s="3"/>
      <c r="G130" s="56"/>
      <c r="H130" s="20"/>
      <c r="I130" s="3"/>
    </row>
    <row r="131" spans="1:9" ht="17.100000000000001" customHeight="1" x14ac:dyDescent="0.3">
      <c r="A131" s="51"/>
      <c r="B131" s="86"/>
      <c r="C131" s="50">
        <v>0</v>
      </c>
      <c r="D131" s="132" t="str">
        <f>'Matriks Penilaian'!$O$21</f>
        <v>Tidak dijelaskan atau penjelasan tidak sesuai</v>
      </c>
      <c r="E131" s="52"/>
      <c r="F131" s="3"/>
      <c r="G131" s="56"/>
      <c r="H131" s="20"/>
      <c r="I131" s="3"/>
    </row>
    <row r="132" spans="1:9" ht="19.5" customHeight="1" x14ac:dyDescent="0.3">
      <c r="A132" s="51"/>
      <c r="B132" s="87"/>
      <c r="C132" s="322" t="s">
        <v>60</v>
      </c>
      <c r="D132" s="322"/>
      <c r="E132" s="63">
        <f>IF(OR(E125&lt;0,E125&gt;4),"Salah Isi", E125)</f>
        <v>4</v>
      </c>
      <c r="F132" s="3" t="s">
        <v>40</v>
      </c>
      <c r="G132" s="56"/>
      <c r="H132" s="20"/>
      <c r="I132" s="3"/>
    </row>
    <row r="133" spans="1:9" ht="15.75" customHeight="1" x14ac:dyDescent="0.3">
      <c r="A133" s="51"/>
      <c r="B133" s="93"/>
      <c r="C133" s="40"/>
      <c r="D133" s="40"/>
      <c r="F133" s="3"/>
      <c r="G133" s="56"/>
      <c r="H133" s="20"/>
      <c r="I133" s="3"/>
    </row>
    <row r="134" spans="1:9" ht="19.7" customHeight="1" x14ac:dyDescent="0.3">
      <c r="A134" s="51">
        <f>A125+1</f>
        <v>10</v>
      </c>
      <c r="B134" s="92" t="str">
        <f>'Matriks Penilaian'!$F$22</f>
        <v>2.1.1</v>
      </c>
      <c r="C134" s="330" t="str">
        <f>'Matriks Penilaian'!$J$22</f>
        <v>Jumlah, dan status calon dosen homebase program studi</v>
      </c>
      <c r="D134" s="330"/>
      <c r="E134" s="280">
        <v>4</v>
      </c>
      <c r="F134" s="3"/>
      <c r="G134" s="344" t="s">
        <v>167</v>
      </c>
      <c r="H134" s="345"/>
      <c r="I134" s="346"/>
    </row>
    <row r="135" spans="1:9" ht="46.35" customHeight="1" x14ac:dyDescent="0.3">
      <c r="A135" s="51"/>
      <c r="B135" s="86"/>
      <c r="C135" s="44">
        <v>4</v>
      </c>
      <c r="D135" s="132" t="str">
        <f>'Matriks Penilaian'!$K$22</f>
        <v>Jumlah calon dosen homebase sebanyak &gt; 5 (lima) orang dan telah diangkat sebagai ASN atau P3K atau DPK, atau oleh badan penyelenggara sebagai dosen homebase</v>
      </c>
      <c r="E135" s="52"/>
      <c r="F135" s="3"/>
      <c r="G135" s="347"/>
      <c r="H135" s="348"/>
      <c r="I135" s="349"/>
    </row>
    <row r="136" spans="1:9" ht="42" customHeight="1" x14ac:dyDescent="0.3">
      <c r="A136" s="51"/>
      <c r="B136" s="86"/>
      <c r="C136" s="44">
        <v>3</v>
      </c>
      <c r="D136" s="131" t="str">
        <f>'Matriks Penilaian'!$L$22</f>
        <v>Jumlah calon dosen homebase sebanyak 5 (lima) orang dan telah diangkat sebagai ASN atau P3K atau DPK, atau oleh badan penyelenggara sebagai dosen homebase</v>
      </c>
      <c r="E136" s="52"/>
      <c r="F136" s="3"/>
      <c r="G136" s="73"/>
      <c r="H136" s="73"/>
      <c r="I136" s="73"/>
    </row>
    <row r="137" spans="1:9" ht="41.45" customHeight="1" x14ac:dyDescent="0.3">
      <c r="A137" s="51"/>
      <c r="B137" s="86"/>
      <c r="C137" s="44">
        <v>2</v>
      </c>
      <c r="D137" s="131" t="str">
        <f>'Matriks Penilaian'!$M$22</f>
        <v xml:space="preserve">Jumlah calon dosen homebase sebanyak 5 (lima) orang dan menandatangani surat perjanjian kesediaan pengangkatan dosen homebase dengan rektor/badan penyelenggara
</v>
      </c>
      <c r="E137" s="52"/>
      <c r="F137" s="3"/>
      <c r="G137" s="56"/>
      <c r="H137" s="20"/>
      <c r="I137" s="3"/>
    </row>
    <row r="138" spans="1:9" ht="18.95" customHeight="1" x14ac:dyDescent="0.3">
      <c r="A138" s="51"/>
      <c r="B138" s="86"/>
      <c r="C138" s="44">
        <v>0</v>
      </c>
      <c r="D138" s="132" t="str">
        <f>'Matriks Penilaian'!$N$22</f>
        <v>Jumlah dan kualifikasi calon dosen tidak memenuhi persyaratan</v>
      </c>
      <c r="E138" s="52"/>
      <c r="F138" s="3"/>
      <c r="G138" s="56"/>
      <c r="H138" s="20"/>
      <c r="I138" s="3"/>
    </row>
    <row r="139" spans="1:9" ht="18.600000000000001" customHeight="1" x14ac:dyDescent="0.3">
      <c r="A139" s="51"/>
      <c r="B139" s="87"/>
      <c r="C139" s="322" t="s">
        <v>60</v>
      </c>
      <c r="D139" s="322"/>
      <c r="E139" s="64">
        <f>IF(OR(E134&gt;4, E134&lt;2),"Salah Isi", E134)</f>
        <v>4</v>
      </c>
      <c r="F139" s="3" t="s">
        <v>40</v>
      </c>
      <c r="G139" s="56"/>
      <c r="H139" s="20"/>
      <c r="I139" s="3"/>
    </row>
    <row r="140" spans="1:9" ht="15.75" customHeight="1" x14ac:dyDescent="0.3">
      <c r="A140" s="51"/>
      <c r="B140" s="93"/>
      <c r="C140" s="40"/>
      <c r="D140" s="40"/>
      <c r="F140" s="3"/>
      <c r="G140" s="56"/>
      <c r="H140" s="20"/>
      <c r="I140" s="3"/>
    </row>
    <row r="141" spans="1:9" ht="15.75" customHeight="1" x14ac:dyDescent="0.3">
      <c r="A141" s="51">
        <f>A134+1</f>
        <v>11</v>
      </c>
      <c r="B141" s="92" t="str">
        <f>'Matriks Penilaian'!$F$23</f>
        <v>2.1.2</v>
      </c>
      <c r="C141" s="325" t="str">
        <f>'Matriks Penilaian'!$G$23</f>
        <v>Dosen homebase berpendidikan doktor</v>
      </c>
      <c r="D141" s="327"/>
      <c r="E141" s="185"/>
      <c r="F141" s="3"/>
      <c r="G141" s="344" t="s">
        <v>396</v>
      </c>
      <c r="H141" s="345"/>
      <c r="I141" s="346"/>
    </row>
    <row r="142" spans="1:9" ht="27.6" customHeight="1" x14ac:dyDescent="0.3">
      <c r="A142" s="51"/>
      <c r="B142" s="86"/>
      <c r="C142" s="44"/>
      <c r="D142" s="132" t="s">
        <v>173</v>
      </c>
      <c r="E142" s="52">
        <v>5</v>
      </c>
      <c r="F142" s="263"/>
      <c r="G142" s="347"/>
      <c r="H142" s="348"/>
      <c r="I142" s="349"/>
    </row>
    <row r="143" spans="1:9" ht="15.75" customHeight="1" x14ac:dyDescent="0.3">
      <c r="A143" s="51"/>
      <c r="B143" s="86"/>
      <c r="C143" s="44"/>
      <c r="D143" s="131" t="s">
        <v>166</v>
      </c>
      <c r="E143" s="52">
        <v>5</v>
      </c>
      <c r="F143" s="3"/>
      <c r="G143" s="73"/>
      <c r="H143" s="73"/>
      <c r="I143" s="73"/>
    </row>
    <row r="144" spans="1:9" ht="15.75" customHeight="1" x14ac:dyDescent="0.3">
      <c r="A144" s="51"/>
      <c r="B144" s="86"/>
      <c r="C144" s="44"/>
      <c r="D144" s="184" t="s">
        <v>188</v>
      </c>
      <c r="E144" s="186">
        <f>IF(E143=0,0,E143/E142)</f>
        <v>1</v>
      </c>
      <c r="F144" s="3"/>
      <c r="G144" s="56"/>
      <c r="H144" s="20"/>
      <c r="I144" s="3"/>
    </row>
    <row r="145" spans="1:9" ht="15.75" customHeight="1" x14ac:dyDescent="0.3">
      <c r="A145" s="51"/>
      <c r="B145" s="87"/>
      <c r="C145" s="322" t="s">
        <v>60</v>
      </c>
      <c r="D145" s="322"/>
      <c r="E145" s="64">
        <f>IF(E142=0,0,IF(E144&lt;0,"Salah Isi",IF(E144&gt;1,"Salah Isi",IF(E144&gt;=0.75,4,2+(2.66*E144)))))</f>
        <v>4</v>
      </c>
      <c r="F145" s="3" t="s">
        <v>40</v>
      </c>
      <c r="G145" s="56"/>
      <c r="H145" s="20"/>
      <c r="I145" s="3"/>
    </row>
    <row r="146" spans="1:9" ht="15.75" customHeight="1" x14ac:dyDescent="0.3">
      <c r="A146" s="51"/>
      <c r="B146" s="93"/>
      <c r="C146" s="40"/>
      <c r="D146" s="40"/>
      <c r="F146" s="3"/>
      <c r="G146" s="56"/>
      <c r="H146" s="20"/>
      <c r="I146" s="3"/>
    </row>
    <row r="147" spans="1:9" ht="31.7" customHeight="1" x14ac:dyDescent="0.3">
      <c r="A147" s="51">
        <f>A141+1</f>
        <v>12</v>
      </c>
      <c r="B147" s="92" t="str">
        <f>'Matriks Penilaian'!$F$24</f>
        <v>2.1.3</v>
      </c>
      <c r="C147" s="325" t="str">
        <f>'Matriks Penilaian'!$G$24</f>
        <v>Kepemilikian SSP atau STR dosen homebase yang bidang keahliannya sesuai dengan kompetensi PS.</v>
      </c>
      <c r="D147" s="327"/>
      <c r="E147" s="185"/>
      <c r="F147" s="264"/>
      <c r="G147" s="344" t="s">
        <v>399</v>
      </c>
      <c r="H147" s="345"/>
      <c r="I147" s="346"/>
    </row>
    <row r="148" spans="1:9" ht="31.35" customHeight="1" x14ac:dyDescent="0.3">
      <c r="A148" s="51"/>
      <c r="B148" s="86"/>
      <c r="C148" s="44"/>
      <c r="D148" s="132" t="s">
        <v>173</v>
      </c>
      <c r="E148" s="52">
        <f>E142</f>
        <v>5</v>
      </c>
      <c r="F148" s="3"/>
      <c r="G148" s="347"/>
      <c r="H148" s="348"/>
      <c r="I148" s="349"/>
    </row>
    <row r="149" spans="1:9" ht="15.75" customHeight="1" x14ac:dyDescent="0.3">
      <c r="A149" s="51"/>
      <c r="B149" s="86"/>
      <c r="C149" s="44"/>
      <c r="D149" s="131" t="s">
        <v>330</v>
      </c>
      <c r="E149" s="52">
        <v>5</v>
      </c>
      <c r="F149" s="3"/>
      <c r="G149" s="73"/>
      <c r="H149" s="73"/>
      <c r="I149" s="73"/>
    </row>
    <row r="150" spans="1:9" ht="15.75" customHeight="1" x14ac:dyDescent="0.3">
      <c r="A150" s="51"/>
      <c r="B150" s="86"/>
      <c r="C150" s="44"/>
      <c r="D150" s="184" t="s">
        <v>425</v>
      </c>
      <c r="E150" s="186">
        <f>IF(E149=0,0,E149/E148)</f>
        <v>1</v>
      </c>
      <c r="F150" s="3"/>
      <c r="G150" s="56"/>
      <c r="H150" s="20"/>
      <c r="I150" s="3"/>
    </row>
    <row r="151" spans="1:9" ht="15.75" customHeight="1" x14ac:dyDescent="0.3">
      <c r="A151" s="51"/>
      <c r="B151" s="87"/>
      <c r="C151" s="322" t="s">
        <v>60</v>
      </c>
      <c r="D151" s="322"/>
      <c r="E151" s="64">
        <f>IF(E148=0,0,IF(E150&lt;0,"Salah Isi",IF(E150&gt;1,"Salah Isi",IF(E150&gt;=0.75,4,2+(2.66*E150)))))</f>
        <v>4</v>
      </c>
      <c r="F151" s="3" t="s">
        <v>40</v>
      </c>
      <c r="G151" s="56"/>
      <c r="H151" s="20"/>
      <c r="I151" s="3"/>
    </row>
    <row r="152" spans="1:9" ht="15.75" customHeight="1" x14ac:dyDescent="0.3">
      <c r="A152" s="51"/>
      <c r="B152" s="93"/>
      <c r="C152" s="40"/>
      <c r="D152" s="40"/>
      <c r="F152" s="3"/>
      <c r="G152" s="56"/>
      <c r="H152" s="20"/>
      <c r="I152" s="3"/>
    </row>
    <row r="153" spans="1:9" ht="30.6" customHeight="1" x14ac:dyDescent="0.3">
      <c r="A153" s="51">
        <f>A147+1</f>
        <v>13</v>
      </c>
      <c r="B153" s="92" t="str">
        <f>'Matriks Penilaian'!$F$25</f>
        <v>2.1.4</v>
      </c>
      <c r="C153" s="325" t="str">
        <f>'Matriks Penilaian'!$G$25</f>
        <v>Kepemilikan SIPP atau SILP dosen homebase yang bidang keahliannya sesuai dengan kompetensi PS.</v>
      </c>
      <c r="D153" s="327"/>
      <c r="E153" s="185"/>
      <c r="F153" s="265"/>
      <c r="G153" s="344" t="s">
        <v>400</v>
      </c>
      <c r="H153" s="345"/>
      <c r="I153" s="346"/>
    </row>
    <row r="154" spans="1:9" ht="30.6" customHeight="1" x14ac:dyDescent="0.3">
      <c r="A154" s="51"/>
      <c r="B154" s="86"/>
      <c r="C154" s="44"/>
      <c r="D154" s="132" t="s">
        <v>173</v>
      </c>
      <c r="E154" s="52">
        <f>E148</f>
        <v>5</v>
      </c>
      <c r="F154" s="3"/>
      <c r="G154" s="347"/>
      <c r="H154" s="348"/>
      <c r="I154" s="349"/>
    </row>
    <row r="155" spans="1:9" ht="15.75" customHeight="1" x14ac:dyDescent="0.3">
      <c r="A155" s="51"/>
      <c r="B155" s="86"/>
      <c r="C155" s="44"/>
      <c r="D155" s="131" t="s">
        <v>329</v>
      </c>
      <c r="E155" s="52">
        <v>5</v>
      </c>
      <c r="F155" s="3"/>
      <c r="G155" s="73"/>
      <c r="H155" s="73"/>
      <c r="I155" s="73"/>
    </row>
    <row r="156" spans="1:9" ht="15.75" customHeight="1" x14ac:dyDescent="0.3">
      <c r="A156" s="51"/>
      <c r="B156" s="86"/>
      <c r="C156" s="44"/>
      <c r="D156" s="184" t="s">
        <v>426</v>
      </c>
      <c r="E156" s="186">
        <f>IF(E155=0,0,E155/E154)</f>
        <v>1</v>
      </c>
      <c r="F156" s="3"/>
      <c r="G156" s="56"/>
      <c r="H156" s="20"/>
      <c r="I156" s="3"/>
    </row>
    <row r="157" spans="1:9" ht="15.75" customHeight="1" x14ac:dyDescent="0.3">
      <c r="A157" s="51"/>
      <c r="B157" s="87"/>
      <c r="C157" s="322" t="s">
        <v>60</v>
      </c>
      <c r="D157" s="322"/>
      <c r="E157" s="64">
        <f>IF(E154=0,0,IF(E156&lt;0,"Salah Isi",IF(E156&gt;1,"Salah Isi",IF(E156&gt;=0.75,4,2+(2.66*E156)))))</f>
        <v>4</v>
      </c>
      <c r="F157" s="3" t="s">
        <v>40</v>
      </c>
      <c r="G157" s="56"/>
      <c r="H157" s="20"/>
      <c r="I157" s="3"/>
    </row>
    <row r="158" spans="1:9" ht="15.75" customHeight="1" x14ac:dyDescent="0.3">
      <c r="A158" s="51"/>
      <c r="B158" s="93"/>
      <c r="C158" s="40"/>
      <c r="D158" s="40"/>
      <c r="F158" s="3"/>
      <c r="G158" s="56"/>
      <c r="H158" s="20"/>
      <c r="I158" s="3"/>
    </row>
    <row r="159" spans="1:9" ht="19.7" customHeight="1" x14ac:dyDescent="0.3">
      <c r="A159" s="51">
        <f>A153+1</f>
        <v>14</v>
      </c>
      <c r="B159" s="92">
        <f>'Matriks Penilaian'!$D$26</f>
        <v>2.2000000000000002</v>
      </c>
      <c r="C159" s="325" t="str">
        <f>'Matriks Penilaian'!$E$26</f>
        <v>Luaran Calon Dosen Homebase</v>
      </c>
      <c r="D159" s="327"/>
      <c r="E159" s="185"/>
      <c r="F159" s="3"/>
      <c r="G159" s="344" t="s">
        <v>283</v>
      </c>
      <c r="H159" s="345"/>
      <c r="I159" s="346"/>
    </row>
    <row r="160" spans="1:9" ht="43.35" customHeight="1" x14ac:dyDescent="0.3">
      <c r="A160" s="51"/>
      <c r="B160" s="86"/>
      <c r="C160" s="253" t="s">
        <v>274</v>
      </c>
      <c r="D160" s="284" t="s">
        <v>275</v>
      </c>
      <c r="E160" s="255">
        <v>2</v>
      </c>
      <c r="F160" s="3"/>
      <c r="G160" s="347"/>
      <c r="H160" s="348"/>
      <c r="I160" s="349"/>
    </row>
    <row r="161" spans="1:9" ht="43.35" customHeight="1" x14ac:dyDescent="0.3">
      <c r="A161" s="51"/>
      <c r="B161" s="86"/>
      <c r="C161" s="253" t="s">
        <v>276</v>
      </c>
      <c r="D161" s="284" t="s">
        <v>277</v>
      </c>
      <c r="E161" s="255">
        <v>5</v>
      </c>
      <c r="F161" s="3"/>
      <c r="G161" s="73"/>
      <c r="H161" s="73"/>
      <c r="I161" s="73"/>
    </row>
    <row r="162" spans="1:9" ht="33" customHeight="1" x14ac:dyDescent="0.3">
      <c r="A162" s="51"/>
      <c r="B162" s="86"/>
      <c r="C162" s="253" t="s">
        <v>278</v>
      </c>
      <c r="D162" s="284" t="s">
        <v>279</v>
      </c>
      <c r="E162" s="256">
        <v>5</v>
      </c>
      <c r="F162" s="3"/>
      <c r="G162" s="73"/>
      <c r="H162" s="73"/>
      <c r="I162" s="73"/>
    </row>
    <row r="163" spans="1:9" ht="31.7" customHeight="1" x14ac:dyDescent="0.3">
      <c r="A163" s="51"/>
      <c r="B163" s="86"/>
      <c r="C163" s="253" t="s">
        <v>280</v>
      </c>
      <c r="D163" s="284" t="s">
        <v>281</v>
      </c>
      <c r="E163" s="257">
        <f>E148</f>
        <v>5</v>
      </c>
      <c r="F163" s="3"/>
      <c r="G163" s="73"/>
      <c r="H163" s="73"/>
      <c r="I163" s="73"/>
    </row>
    <row r="164" spans="1:9" ht="15.75" customHeight="1" x14ac:dyDescent="0.3">
      <c r="A164" s="51"/>
      <c r="B164" s="86"/>
      <c r="C164" s="44"/>
      <c r="D164" s="258" t="s">
        <v>282</v>
      </c>
      <c r="E164" s="254">
        <f>IF(E163=0,0,((3*E160)+(4*E161)+(5*E162))/E163)</f>
        <v>10.199999999999999</v>
      </c>
      <c r="F164" s="3"/>
      <c r="G164" s="56"/>
      <c r="H164" s="20"/>
      <c r="I164" s="3"/>
    </row>
    <row r="165" spans="1:9" ht="15.75" customHeight="1" x14ac:dyDescent="0.3">
      <c r="A165" s="51"/>
      <c r="B165" s="87"/>
      <c r="C165" s="322" t="s">
        <v>60</v>
      </c>
      <c r="D165" s="322"/>
      <c r="E165" s="64">
        <f>IF(E163=0,0,IF(E164&lt;0,"Salah Isi",IF(E164&gt;10,4,1+(0.3*E164))))</f>
        <v>4</v>
      </c>
      <c r="F165" s="3" t="s">
        <v>40</v>
      </c>
      <c r="G165" s="56"/>
      <c r="H165" s="20"/>
      <c r="I165" s="3"/>
    </row>
    <row r="166" spans="1:9" ht="15.75" customHeight="1" x14ac:dyDescent="0.3">
      <c r="A166" s="51"/>
      <c r="B166" s="93"/>
      <c r="C166" s="40"/>
      <c r="D166" s="40"/>
      <c r="F166" s="3"/>
      <c r="G166" s="56"/>
      <c r="H166" s="20"/>
      <c r="I166" s="3"/>
    </row>
    <row r="167" spans="1:9" ht="21" customHeight="1" x14ac:dyDescent="0.3">
      <c r="A167" s="51">
        <f>A159+1</f>
        <v>15</v>
      </c>
      <c r="B167" s="92" t="str">
        <f>'Matriks Penilaian'!$F$27</f>
        <v>2.3.1</v>
      </c>
      <c r="C167" s="325" t="str">
        <f>'Matriks Penilaian'!$G$27</f>
        <v>Kualifikasi akademik supervisor substansi</v>
      </c>
      <c r="D167" s="327"/>
      <c r="E167" s="185"/>
      <c r="F167" s="3"/>
      <c r="G167" s="344" t="s">
        <v>401</v>
      </c>
      <c r="H167" s="345"/>
      <c r="I167" s="346"/>
    </row>
    <row r="168" spans="1:9" ht="32.450000000000003" customHeight="1" x14ac:dyDescent="0.3">
      <c r="A168" s="51"/>
      <c r="B168" s="86"/>
      <c r="C168" s="44"/>
      <c r="D168" s="132" t="s">
        <v>174</v>
      </c>
      <c r="E168" s="52">
        <v>4</v>
      </c>
      <c r="F168" s="3"/>
      <c r="G168" s="347"/>
      <c r="H168" s="348"/>
      <c r="I168" s="349"/>
    </row>
    <row r="169" spans="1:9" ht="29.45" customHeight="1" x14ac:dyDescent="0.3">
      <c r="A169" s="51"/>
      <c r="B169" s="86"/>
      <c r="C169" s="44"/>
      <c r="D169" s="131" t="s">
        <v>290</v>
      </c>
      <c r="E169" s="52">
        <v>4</v>
      </c>
      <c r="F169" s="263"/>
      <c r="G169" s="73"/>
      <c r="H169" s="73"/>
      <c r="I169" s="73"/>
    </row>
    <row r="170" spans="1:9" ht="27" customHeight="1" x14ac:dyDescent="0.3">
      <c r="A170" s="51"/>
      <c r="B170" s="86"/>
      <c r="C170" s="44"/>
      <c r="D170" s="184" t="s">
        <v>428</v>
      </c>
      <c r="E170" s="186">
        <f>IF(E169=0,0,E169/E168)</f>
        <v>1</v>
      </c>
      <c r="F170" s="3"/>
      <c r="G170" s="56"/>
      <c r="H170" s="20"/>
      <c r="I170" s="3"/>
    </row>
    <row r="171" spans="1:9" ht="15.75" customHeight="1" x14ac:dyDescent="0.3">
      <c r="A171" s="51"/>
      <c r="B171" s="87"/>
      <c r="C171" s="322" t="s">
        <v>60</v>
      </c>
      <c r="D171" s="322"/>
      <c r="E171" s="64">
        <f>IF(E168=0,0,IF(E170&lt;0,"Salah Isi",IF(E170&gt;1,"Salah Isi",4*E170)))</f>
        <v>4</v>
      </c>
      <c r="F171" s="3" t="s">
        <v>40</v>
      </c>
      <c r="G171" s="56"/>
      <c r="H171" s="20"/>
      <c r="I171" s="3"/>
    </row>
    <row r="172" spans="1:9" ht="15.75" customHeight="1" x14ac:dyDescent="0.3">
      <c r="A172" s="51"/>
      <c r="B172" s="93"/>
      <c r="C172" s="40"/>
      <c r="D172" s="40"/>
      <c r="F172" s="3"/>
      <c r="G172" s="56"/>
      <c r="H172" s="20"/>
      <c r="I172" s="3"/>
    </row>
    <row r="173" spans="1:9" ht="33" customHeight="1" x14ac:dyDescent="0.3">
      <c r="A173" s="51">
        <f>A167+1</f>
        <v>16</v>
      </c>
      <c r="B173" s="92" t="str">
        <f>'Matriks Penilaian'!$F$28</f>
        <v>2.3.2</v>
      </c>
      <c r="C173" s="325" t="str">
        <f>'Matriks Penilaian'!$G$28</f>
        <v>Kepemilikan Sertifikat Sebutan Psikolog (SSP) atau Surat Tanda Register (STR) aktif dari calon supervisor substansi</v>
      </c>
      <c r="D173" s="327"/>
      <c r="E173" s="185"/>
      <c r="F173" s="3"/>
      <c r="G173" s="344" t="s">
        <v>184</v>
      </c>
      <c r="H173" s="345"/>
      <c r="I173" s="346"/>
    </row>
    <row r="174" spans="1:9" ht="27" customHeight="1" x14ac:dyDescent="0.3">
      <c r="A174" s="51"/>
      <c r="B174" s="86"/>
      <c r="C174" s="44"/>
      <c r="D174" s="132" t="s">
        <v>185</v>
      </c>
      <c r="E174" s="52">
        <f>E168</f>
        <v>4</v>
      </c>
      <c r="F174" s="3"/>
      <c r="G174" s="347"/>
      <c r="H174" s="348"/>
      <c r="I174" s="349"/>
    </row>
    <row r="175" spans="1:9" ht="15.75" customHeight="1" x14ac:dyDescent="0.3">
      <c r="A175" s="51"/>
      <c r="B175" s="86"/>
      <c r="C175" s="44"/>
      <c r="D175" s="131" t="s">
        <v>192</v>
      </c>
      <c r="E175" s="52">
        <v>4</v>
      </c>
      <c r="F175" s="3"/>
      <c r="G175" s="73"/>
      <c r="H175" s="73"/>
      <c r="I175" s="73"/>
    </row>
    <row r="176" spans="1:9" ht="15.75" customHeight="1" x14ac:dyDescent="0.3">
      <c r="A176" s="51"/>
      <c r="B176" s="86"/>
      <c r="C176" s="44"/>
      <c r="D176" s="184" t="s">
        <v>429</v>
      </c>
      <c r="E176" s="186">
        <f>IF(E175=0,0,E175/E174)</f>
        <v>1</v>
      </c>
      <c r="F176" s="3"/>
      <c r="G176" s="56"/>
      <c r="H176" s="20"/>
      <c r="I176" s="3"/>
    </row>
    <row r="177" spans="1:9" ht="15.75" customHeight="1" x14ac:dyDescent="0.3">
      <c r="A177" s="51"/>
      <c r="B177" s="87"/>
      <c r="C177" s="322" t="s">
        <v>60</v>
      </c>
      <c r="D177" s="322"/>
      <c r="E177" s="64">
        <f>IF(E174=0,0,IF(E176&lt;0,"Salah Isi",IF(E176&gt;1,"Salah Isi",IF(E176&gt;=0.75,4,4*E176))))</f>
        <v>4</v>
      </c>
      <c r="F177" s="3" t="s">
        <v>40</v>
      </c>
      <c r="G177" s="56"/>
      <c r="H177" s="20"/>
      <c r="I177" s="3"/>
    </row>
    <row r="178" spans="1:9" ht="15.75" customHeight="1" x14ac:dyDescent="0.3">
      <c r="A178" s="51"/>
      <c r="B178" s="93"/>
      <c r="C178" s="40"/>
      <c r="D178" s="40"/>
      <c r="F178" s="3"/>
      <c r="G178" s="56"/>
      <c r="H178" s="20"/>
      <c r="I178" s="3"/>
    </row>
    <row r="179" spans="1:9" ht="30.6" customHeight="1" x14ac:dyDescent="0.3">
      <c r="A179" s="51">
        <f>A173+1</f>
        <v>17</v>
      </c>
      <c r="B179" s="92" t="str">
        <f>'Matriks Penilaian'!$F$29</f>
        <v>2.3.3</v>
      </c>
      <c r="C179" s="325" t="str">
        <f>'Matriks Penilaian'!$G$29</f>
        <v>Kepemilikan surat ijin praktik psikologi (SIPP) atau Surat Izin Layanan Psikolog (SILP) yang masih berlaku dari calon supervisor substansi</v>
      </c>
      <c r="D179" s="327"/>
      <c r="E179" s="185"/>
      <c r="F179" s="3"/>
      <c r="G179" s="344" t="s">
        <v>187</v>
      </c>
      <c r="H179" s="345"/>
      <c r="I179" s="346"/>
    </row>
    <row r="180" spans="1:9" ht="28.35" customHeight="1" x14ac:dyDescent="0.3">
      <c r="A180" s="51"/>
      <c r="B180" s="86"/>
      <c r="C180" s="44"/>
      <c r="D180" s="132" t="s">
        <v>193</v>
      </c>
      <c r="E180" s="52">
        <f>E174</f>
        <v>4</v>
      </c>
      <c r="F180" s="3"/>
      <c r="G180" s="347"/>
      <c r="H180" s="348"/>
      <c r="I180" s="349"/>
    </row>
    <row r="181" spans="1:9" ht="15.75" customHeight="1" x14ac:dyDescent="0.3">
      <c r="A181" s="51"/>
      <c r="B181" s="86"/>
      <c r="C181" s="44"/>
      <c r="D181" s="131" t="s">
        <v>186</v>
      </c>
      <c r="E181" s="52">
        <v>4</v>
      </c>
      <c r="F181" s="3"/>
      <c r="G181" s="73"/>
      <c r="H181" s="73"/>
      <c r="I181" s="73"/>
    </row>
    <row r="182" spans="1:9" ht="15.75" customHeight="1" x14ac:dyDescent="0.3">
      <c r="A182" s="51"/>
      <c r="B182" s="86"/>
      <c r="C182" s="44"/>
      <c r="D182" s="184" t="s">
        <v>430</v>
      </c>
      <c r="E182" s="186">
        <f>IF(E181=0,0,E181/E180)</f>
        <v>1</v>
      </c>
      <c r="F182" s="3"/>
      <c r="G182" s="56"/>
      <c r="H182" s="20"/>
      <c r="I182" s="3"/>
    </row>
    <row r="183" spans="1:9" ht="15.75" customHeight="1" x14ac:dyDescent="0.3">
      <c r="A183" s="51"/>
      <c r="B183" s="87"/>
      <c r="C183" s="322" t="s">
        <v>60</v>
      </c>
      <c r="D183" s="322"/>
      <c r="E183" s="64">
        <f>IF(E180=0,0,IF(E182&lt;0,"Salah Isi",IF(E182&gt;1,"Salah Isi",IF(E182&gt;=0.75,4,4*E182))))</f>
        <v>4</v>
      </c>
      <c r="F183" s="3" t="s">
        <v>40</v>
      </c>
      <c r="G183" s="56"/>
      <c r="H183" s="20"/>
      <c r="I183" s="3"/>
    </row>
    <row r="184" spans="1:9" ht="15.75" customHeight="1" x14ac:dyDescent="0.3">
      <c r="A184" s="51"/>
      <c r="B184" s="93"/>
      <c r="C184" s="40"/>
      <c r="D184" s="40"/>
      <c r="F184" s="3"/>
      <c r="G184" s="56"/>
      <c r="H184" s="20"/>
      <c r="I184" s="3"/>
    </row>
    <row r="185" spans="1:9" ht="15.75" customHeight="1" x14ac:dyDescent="0.3">
      <c r="A185" s="51">
        <f>A179+1</f>
        <v>18</v>
      </c>
      <c r="B185" s="92" t="str">
        <f>'Matriks Penilaian'!$F$30</f>
        <v>2.3.4</v>
      </c>
      <c r="C185" s="325" t="str">
        <f>'Matriks Penilaian'!$G$30</f>
        <v>Pengalaman praktek psikologi dari supervisor substansi</v>
      </c>
      <c r="D185" s="327"/>
      <c r="E185" s="185"/>
      <c r="F185" s="3"/>
      <c r="G185" s="344" t="s">
        <v>190</v>
      </c>
      <c r="H185" s="345"/>
      <c r="I185" s="346"/>
    </row>
    <row r="186" spans="1:9" ht="31.35" customHeight="1" x14ac:dyDescent="0.3">
      <c r="A186" s="51"/>
      <c r="B186" s="86"/>
      <c r="C186" s="44"/>
      <c r="D186" s="132" t="s">
        <v>193</v>
      </c>
      <c r="E186" s="52">
        <f>E174</f>
        <v>4</v>
      </c>
      <c r="F186" s="3"/>
      <c r="G186" s="347"/>
      <c r="H186" s="348"/>
      <c r="I186" s="349"/>
    </row>
    <row r="187" spans="1:9" ht="15.75" customHeight="1" x14ac:dyDescent="0.3">
      <c r="A187" s="51"/>
      <c r="B187" s="86"/>
      <c r="C187" s="44"/>
      <c r="D187" s="131" t="s">
        <v>189</v>
      </c>
      <c r="E187" s="52">
        <v>4</v>
      </c>
      <c r="F187" s="261"/>
      <c r="G187" s="73"/>
      <c r="H187" s="73"/>
      <c r="I187" s="73"/>
    </row>
    <row r="188" spans="1:9" ht="30" customHeight="1" x14ac:dyDescent="0.3">
      <c r="A188" s="51"/>
      <c r="B188" s="86"/>
      <c r="C188" s="44"/>
      <c r="D188" s="184" t="s">
        <v>431</v>
      </c>
      <c r="E188" s="186">
        <f>IF(E187=0,0,E187/E186)</f>
        <v>1</v>
      </c>
      <c r="F188" s="3"/>
      <c r="G188" s="56"/>
      <c r="H188" s="20"/>
      <c r="I188" s="3"/>
    </row>
    <row r="189" spans="1:9" ht="15.75" customHeight="1" x14ac:dyDescent="0.3">
      <c r="A189" s="51"/>
      <c r="B189" s="87"/>
      <c r="C189" s="322" t="s">
        <v>60</v>
      </c>
      <c r="D189" s="322"/>
      <c r="E189" s="64">
        <f>IF(E186=0,0,IF(E188&lt;0,"Salah Isi",IF(E188&gt;1,"Salah Isi",IF(E188&gt;=0.75,4,4*E188))))</f>
        <v>4</v>
      </c>
      <c r="F189" s="3" t="s">
        <v>40</v>
      </c>
      <c r="G189" s="56"/>
      <c r="H189" s="20"/>
      <c r="I189" s="3"/>
    </row>
    <row r="190" spans="1:9" ht="15.75" customHeight="1" x14ac:dyDescent="0.3">
      <c r="A190" s="51"/>
      <c r="B190" s="93"/>
      <c r="C190" s="40"/>
      <c r="D190" s="40"/>
      <c r="F190" s="3"/>
      <c r="G190" s="56"/>
      <c r="H190" s="20"/>
      <c r="I190" s="3"/>
    </row>
    <row r="191" spans="1:9" ht="46.7" customHeight="1" x14ac:dyDescent="0.3">
      <c r="A191" s="51">
        <f>A185+1</f>
        <v>19</v>
      </c>
      <c r="B191" s="92" t="str">
        <f>'Matriks Penilaian'!$F$31</f>
        <v>2.3.5</v>
      </c>
      <c r="C191" s="325" t="str">
        <f>'Matriks Penilaian'!$G$31</f>
        <v xml:space="preserve">Kepemilikan sertifikat lulus pelatihan supervisor substansi yang diselenggarakan oleh asosiasi penyelenggara pendidikan tinggi psikologi yang bekerjasama dengan Induk Organisasi Profesi Himpunan Psikologi  </v>
      </c>
      <c r="D191" s="327"/>
      <c r="E191" s="185"/>
      <c r="F191" s="262"/>
      <c r="G191" s="344" t="s">
        <v>402</v>
      </c>
      <c r="H191" s="345"/>
      <c r="I191" s="346"/>
    </row>
    <row r="192" spans="1:9" ht="32.450000000000003" customHeight="1" x14ac:dyDescent="0.3">
      <c r="A192" s="51"/>
      <c r="B192" s="86"/>
      <c r="C192" s="44"/>
      <c r="D192" s="132" t="s">
        <v>193</v>
      </c>
      <c r="E192" s="52">
        <f>E186</f>
        <v>4</v>
      </c>
      <c r="F192" s="3"/>
      <c r="G192" s="347"/>
      <c r="H192" s="348"/>
      <c r="I192" s="349"/>
    </row>
    <row r="193" spans="1:9" ht="27" customHeight="1" x14ac:dyDescent="0.3">
      <c r="A193" s="51"/>
      <c r="B193" s="86"/>
      <c r="C193" s="44"/>
      <c r="D193" s="131" t="s">
        <v>191</v>
      </c>
      <c r="E193" s="52">
        <v>4</v>
      </c>
      <c r="F193" s="3"/>
      <c r="G193" s="73"/>
      <c r="H193" s="73"/>
      <c r="I193" s="73"/>
    </row>
    <row r="194" spans="1:9" ht="27" customHeight="1" x14ac:dyDescent="0.3">
      <c r="A194" s="51"/>
      <c r="B194" s="86"/>
      <c r="C194" s="44"/>
      <c r="D194" s="184" t="s">
        <v>432</v>
      </c>
      <c r="E194" s="186">
        <f>IF(E193=0,0,E193/E192)</f>
        <v>1</v>
      </c>
      <c r="F194" s="3"/>
      <c r="G194" s="56"/>
      <c r="H194" s="20"/>
      <c r="I194" s="3"/>
    </row>
    <row r="195" spans="1:9" ht="15.75" customHeight="1" x14ac:dyDescent="0.3">
      <c r="A195" s="51"/>
      <c r="B195" s="87"/>
      <c r="C195" s="322" t="s">
        <v>60</v>
      </c>
      <c r="D195" s="322"/>
      <c r="E195" s="64">
        <f>IF(E192=0,0,IF(E194&lt;0,"Salah Isi",IF(E194&gt;1,"Salah Isi",IF(E194&gt;=0.75,4,4*E194))))</f>
        <v>4</v>
      </c>
      <c r="F195" s="3" t="s">
        <v>40</v>
      </c>
      <c r="G195" s="56"/>
      <c r="H195" s="20"/>
      <c r="I195" s="3"/>
    </row>
    <row r="196" spans="1:9" ht="15.75" customHeight="1" x14ac:dyDescent="0.3">
      <c r="A196" s="51"/>
      <c r="B196" s="93"/>
      <c r="C196" s="40"/>
      <c r="D196" s="40"/>
      <c r="F196" s="3"/>
      <c r="G196" s="56"/>
      <c r="H196" s="20"/>
      <c r="I196" s="3"/>
    </row>
    <row r="197" spans="1:9" ht="15.75" customHeight="1" x14ac:dyDescent="0.3">
      <c r="A197" s="51">
        <f>A191+1</f>
        <v>20</v>
      </c>
      <c r="B197" s="92" t="str">
        <f>'Matriks Penilaian'!$F$32</f>
        <v>2.3.6</v>
      </c>
      <c r="C197" s="325" t="str">
        <f>'Matriks Penilaian'!$G$32</f>
        <v>Kesesuaian keahlian supervisor substansi dengan jenis bimbingan LPPPU</v>
      </c>
      <c r="D197" s="327"/>
      <c r="E197" s="185"/>
      <c r="F197" s="266"/>
      <c r="G197" s="344" t="s">
        <v>403</v>
      </c>
      <c r="H197" s="345"/>
      <c r="I197" s="346"/>
    </row>
    <row r="198" spans="1:9" ht="29.45" customHeight="1" x14ac:dyDescent="0.3">
      <c r="A198" s="51"/>
      <c r="B198" s="86"/>
      <c r="C198" s="44"/>
      <c r="D198" s="132" t="s">
        <v>195</v>
      </c>
      <c r="E198" s="52">
        <f>E186</f>
        <v>4</v>
      </c>
      <c r="F198" s="3"/>
      <c r="G198" s="347"/>
      <c r="H198" s="348"/>
      <c r="I198" s="349"/>
    </row>
    <row r="199" spans="1:9" ht="28.35" customHeight="1" x14ac:dyDescent="0.3">
      <c r="A199" s="51"/>
      <c r="B199" s="86"/>
      <c r="C199" s="44"/>
      <c r="D199" s="131" t="s">
        <v>404</v>
      </c>
      <c r="E199" s="52">
        <v>4</v>
      </c>
      <c r="F199" s="3"/>
      <c r="G199" s="73"/>
      <c r="H199" s="73"/>
      <c r="I199" s="73"/>
    </row>
    <row r="200" spans="1:9" ht="28.7" customHeight="1" x14ac:dyDescent="0.3">
      <c r="A200" s="51"/>
      <c r="B200" s="86"/>
      <c r="C200" s="44"/>
      <c r="D200" s="184" t="s">
        <v>433</v>
      </c>
      <c r="E200" s="186">
        <f>IF(E199=0,0,E199/E198)</f>
        <v>1</v>
      </c>
      <c r="F200" s="3"/>
      <c r="G200" s="56"/>
      <c r="H200" s="20"/>
      <c r="I200" s="3"/>
    </row>
    <row r="201" spans="1:9" ht="15.75" customHeight="1" x14ac:dyDescent="0.3">
      <c r="A201" s="51"/>
      <c r="B201" s="87"/>
      <c r="C201" s="322" t="s">
        <v>60</v>
      </c>
      <c r="D201" s="322"/>
      <c r="E201" s="64">
        <f>IF(E198=0,0,IF(E200&lt;0,"Salah Isi",IF(E200&gt;1,"Salah Isi",IF(E200&gt;=0.75,4,4*E200))))</f>
        <v>4</v>
      </c>
      <c r="F201" s="3" t="s">
        <v>40</v>
      </c>
      <c r="G201" s="56"/>
      <c r="H201" s="20"/>
      <c r="I201" s="3"/>
    </row>
    <row r="202" spans="1:9" ht="15.75" customHeight="1" x14ac:dyDescent="0.3">
      <c r="A202" s="51"/>
      <c r="B202" s="93"/>
      <c r="C202" s="40"/>
      <c r="D202" s="40"/>
      <c r="F202" s="3"/>
      <c r="G202" s="56"/>
      <c r="H202" s="20"/>
      <c r="I202" s="3"/>
    </row>
    <row r="203" spans="1:9" ht="17.45" customHeight="1" x14ac:dyDescent="0.3">
      <c r="A203" s="51">
        <f>A197+1</f>
        <v>21</v>
      </c>
      <c r="B203" s="92" t="str">
        <f>'Matriks Penilaian'!$F$33</f>
        <v>2.4.1</v>
      </c>
      <c r="C203" s="325" t="str">
        <f>'Matriks Penilaian'!$G$33</f>
        <v>Kualifikasi akademik dan pengalaman kerja supervisor administrasi</v>
      </c>
      <c r="D203" s="327"/>
      <c r="E203" s="185"/>
      <c r="F203" s="3"/>
      <c r="G203" s="344" t="s">
        <v>197</v>
      </c>
      <c r="H203" s="345"/>
      <c r="I203" s="346"/>
    </row>
    <row r="204" spans="1:9" ht="27.6" customHeight="1" x14ac:dyDescent="0.3">
      <c r="A204" s="51"/>
      <c r="B204" s="86"/>
      <c r="C204" s="44"/>
      <c r="D204" s="132" t="s">
        <v>194</v>
      </c>
      <c r="E204" s="52">
        <f>E192</f>
        <v>4</v>
      </c>
      <c r="F204" s="3"/>
      <c r="G204" s="347"/>
      <c r="H204" s="348"/>
      <c r="I204" s="349"/>
    </row>
    <row r="205" spans="1:9" ht="41.45" customHeight="1" x14ac:dyDescent="0.3">
      <c r="A205" s="51"/>
      <c r="B205" s="86"/>
      <c r="C205" s="44"/>
      <c r="D205" s="131" t="s">
        <v>196</v>
      </c>
      <c r="E205" s="52">
        <v>4</v>
      </c>
      <c r="F205" s="3"/>
      <c r="G205" s="73"/>
      <c r="H205" s="73"/>
      <c r="I205" s="73"/>
    </row>
    <row r="206" spans="1:9" ht="31.35" customHeight="1" x14ac:dyDescent="0.3">
      <c r="A206" s="51"/>
      <c r="B206" s="86"/>
      <c r="C206" s="44"/>
      <c r="D206" s="184" t="s">
        <v>434</v>
      </c>
      <c r="E206" s="186">
        <f>IF(E205=0,0,E205/E204)</f>
        <v>1</v>
      </c>
      <c r="F206" s="3"/>
      <c r="G206" s="56"/>
      <c r="H206" s="20"/>
      <c r="I206" s="3"/>
    </row>
    <row r="207" spans="1:9" ht="15.75" customHeight="1" x14ac:dyDescent="0.3">
      <c r="A207" s="51"/>
      <c r="B207" s="87"/>
      <c r="C207" s="322" t="s">
        <v>60</v>
      </c>
      <c r="D207" s="322"/>
      <c r="E207" s="64">
        <f>IF(E204=0,0,IF(E206&lt;0,"Salah Isi",IF(E206&gt;1,"Salah Isi",IF(E206&gt;=0.75,4,4*E206))))</f>
        <v>4</v>
      </c>
      <c r="F207" s="3" t="s">
        <v>40</v>
      </c>
      <c r="G207" s="56"/>
      <c r="H207" s="20"/>
      <c r="I207" s="3"/>
    </row>
    <row r="208" spans="1:9" ht="15.75" customHeight="1" x14ac:dyDescent="0.3">
      <c r="A208" s="51"/>
      <c r="B208" s="93"/>
      <c r="C208" s="40"/>
      <c r="D208" s="40"/>
      <c r="F208" s="3"/>
      <c r="G208" s="56"/>
      <c r="H208" s="20"/>
      <c r="I208" s="3"/>
    </row>
    <row r="209" spans="1:9" ht="15.75" customHeight="1" x14ac:dyDescent="0.3">
      <c r="A209" s="51">
        <f>A203+1</f>
        <v>22</v>
      </c>
      <c r="B209" s="92" t="str">
        <f>'Matriks Penilaian'!$F$34</f>
        <v>2.4.2</v>
      </c>
      <c r="C209" s="325" t="str">
        <f>'Matriks Penilaian'!$G$34</f>
        <v>Penugasan formal  (dari Prodi atau dari Institusinya)</v>
      </c>
      <c r="D209" s="327"/>
      <c r="E209" s="185"/>
      <c r="F209" s="3"/>
      <c r="G209" s="344" t="s">
        <v>200</v>
      </c>
      <c r="H209" s="345"/>
      <c r="I209" s="346"/>
    </row>
    <row r="210" spans="1:9" ht="27.6" customHeight="1" x14ac:dyDescent="0.3">
      <c r="A210" s="51"/>
      <c r="B210" s="86"/>
      <c r="C210" s="44"/>
      <c r="D210" s="132" t="s">
        <v>194</v>
      </c>
      <c r="E210" s="52">
        <f>E204</f>
        <v>4</v>
      </c>
      <c r="F210" s="3"/>
      <c r="G210" s="347"/>
      <c r="H210" s="348"/>
      <c r="I210" s="349"/>
    </row>
    <row r="211" spans="1:9" ht="45" customHeight="1" x14ac:dyDescent="0.3">
      <c r="A211" s="51"/>
      <c r="B211" s="86"/>
      <c r="C211" s="44"/>
      <c r="D211" s="131" t="s">
        <v>198</v>
      </c>
      <c r="E211" s="52">
        <v>4</v>
      </c>
      <c r="F211" s="3"/>
      <c r="G211" s="73"/>
      <c r="H211" s="73"/>
      <c r="I211" s="73"/>
    </row>
    <row r="212" spans="1:9" ht="30" customHeight="1" x14ac:dyDescent="0.3">
      <c r="A212" s="51"/>
      <c r="B212" s="86"/>
      <c r="C212" s="44"/>
      <c r="D212" s="184" t="s">
        <v>199</v>
      </c>
      <c r="E212" s="186">
        <f>IF(E211=0,0,E211/E210)</f>
        <v>1</v>
      </c>
      <c r="F212" s="3"/>
      <c r="G212" s="56"/>
      <c r="H212" s="20"/>
      <c r="I212" s="3"/>
    </row>
    <row r="213" spans="1:9" ht="15.75" customHeight="1" x14ac:dyDescent="0.3">
      <c r="A213" s="51"/>
      <c r="B213" s="87"/>
      <c r="C213" s="322" t="s">
        <v>60</v>
      </c>
      <c r="D213" s="322"/>
      <c r="E213" s="64">
        <f>IF(E210=0,0,IF(E212&lt;0,"Salah Isi",IF(E212&gt;1,"Salah Isi",IF(E212&gt;=0.75,4,4*E212))))</f>
        <v>4</v>
      </c>
      <c r="F213" s="3" t="s">
        <v>40</v>
      </c>
      <c r="G213" s="56"/>
      <c r="H213" s="20"/>
      <c r="I213" s="3"/>
    </row>
    <row r="214" spans="1:9" ht="15.75" customHeight="1" x14ac:dyDescent="0.3">
      <c r="A214" s="51"/>
      <c r="B214" s="93"/>
      <c r="C214" s="40"/>
      <c r="D214" s="40"/>
      <c r="F214" s="3"/>
      <c r="G214" s="56"/>
      <c r="H214" s="20"/>
      <c r="I214" s="3"/>
    </row>
    <row r="215" spans="1:9" ht="18" customHeight="1" x14ac:dyDescent="0.3">
      <c r="A215" s="51">
        <f>A209+1</f>
        <v>23</v>
      </c>
      <c r="B215" s="92" t="str">
        <f>'Matriks Penilaian'!$D$35</f>
        <v xml:space="preserve">2.5 </v>
      </c>
      <c r="C215" s="325" t="str">
        <f>'Matriks Penilaian'!$E$35</f>
        <v>Tenaga Kependidikan</v>
      </c>
      <c r="D215" s="327"/>
      <c r="E215" s="195">
        <v>4</v>
      </c>
      <c r="F215" s="264"/>
      <c r="G215" s="344" t="s">
        <v>202</v>
      </c>
      <c r="H215" s="345"/>
      <c r="I215" s="346"/>
    </row>
    <row r="216" spans="1:9" ht="69" customHeight="1" x14ac:dyDescent="0.3">
      <c r="A216" s="51"/>
      <c r="B216" s="86"/>
      <c r="C216" s="44">
        <v>4</v>
      </c>
      <c r="D216" s="135" t="str">
        <f>'Matriks Penilaian'!$K$35</f>
        <v>Tenaga kependidikan berjumlah &gt; 3 (tiga) orang, 1 (satu) orang atau lebih berpendidikan Magister dan atau Sarjana Psikologi yang memiliki sertifikat keahlian sebagai Asisten Psikolog atau sertifikat keahlian lainnya yang relevan untuk melayani Laboratorium Psikologi, tenaga kependidikan lainnya berpendidikan Sarjana dan atau Magister</v>
      </c>
      <c r="E216" s="52"/>
      <c r="F216" s="261"/>
      <c r="G216" s="347"/>
      <c r="H216" s="348"/>
      <c r="I216" s="349"/>
    </row>
    <row r="217" spans="1:9" ht="70.5" customHeight="1" x14ac:dyDescent="0.3">
      <c r="A217" s="51"/>
      <c r="B217" s="86"/>
      <c r="C217" s="44">
        <v>3</v>
      </c>
      <c r="D217" s="135" t="str">
        <f>'Matriks Penilaian'!$L$35</f>
        <v>Tenaga kependidikan berjumlah &gt; 3 (tiga) orang, 1 (satu) orang atau lebih berpendidikan minimal Sarjana Psikologi dan memiliki sertifikat keahlian sebagai Asisten Psikolog atau sertifikat keahlian lainnya yang relevan untuk melayani Laboratorium Psikologi, tenaga kependidikan lainnya berpendidikan minimal Sarjana</v>
      </c>
      <c r="E217" s="52"/>
      <c r="F217" s="3"/>
      <c r="G217" s="73"/>
      <c r="H217" s="73"/>
      <c r="I217" s="73"/>
    </row>
    <row r="218" spans="1:9" ht="69" customHeight="1" x14ac:dyDescent="0.3">
      <c r="A218" s="51"/>
      <c r="B218" s="86"/>
      <c r="C218" s="44">
        <v>2</v>
      </c>
      <c r="D218" s="135" t="str">
        <f>'Matriks Penilaian'!$M$35</f>
        <v>Tenaga kependidikan berjumlah 3 (tiga) orang, 1 (satu) orang atau lebih berpendidikan Sarjana Psikologi dan memiliki sertifikat keahlian sebagai Asisten Psikolog atau sertifikat keahlian lainnya yang relevan untuk melayani Laboratorium Psikologi, tenaga kependidikan lainnya berpendidikan minimal Diploma Tiga</v>
      </c>
      <c r="E218" s="186"/>
      <c r="F218" s="3"/>
      <c r="G218" s="56"/>
      <c r="H218" s="20"/>
      <c r="I218" s="3"/>
    </row>
    <row r="219" spans="1:9" ht="27" customHeight="1" x14ac:dyDescent="0.3">
      <c r="A219" s="51"/>
      <c r="B219" s="86"/>
      <c r="C219" s="44">
        <v>1</v>
      </c>
      <c r="D219" s="135" t="str">
        <f>'Matriks Penilaian'!$N$35</f>
        <v>Tenaga kependidikan berjumlah 3 (tiga) orang, dengan komposisi sarjana dan diploma</v>
      </c>
      <c r="E219" s="186"/>
      <c r="F219" s="3"/>
      <c r="G219" s="56"/>
      <c r="H219" s="20"/>
      <c r="I219" s="3"/>
    </row>
    <row r="220" spans="1:9" ht="18" customHeight="1" x14ac:dyDescent="0.3">
      <c r="A220" s="51"/>
      <c r="B220" s="86"/>
      <c r="C220" s="44">
        <v>0</v>
      </c>
      <c r="D220" s="196" t="str">
        <f>'Matriks Penilaian'!$O$35</f>
        <v>Jumlah dan kualifikasi tenaga kependidikan tidak sesuai</v>
      </c>
      <c r="E220" s="186"/>
      <c r="F220" s="3"/>
      <c r="G220" s="56"/>
      <c r="H220" s="20"/>
      <c r="I220" s="3"/>
    </row>
    <row r="221" spans="1:9" ht="18" customHeight="1" x14ac:dyDescent="0.3">
      <c r="A221" s="51"/>
      <c r="B221" s="87"/>
      <c r="C221" s="322" t="s">
        <v>60</v>
      </c>
      <c r="D221" s="322"/>
      <c r="E221" s="64">
        <f>IF(OR(E215&gt;4, E215&lt;0),"Salah Isi", E215)</f>
        <v>4</v>
      </c>
      <c r="F221" s="3" t="s">
        <v>40</v>
      </c>
      <c r="G221" s="56"/>
      <c r="H221" s="20"/>
      <c r="I221" s="3"/>
    </row>
    <row r="222" spans="1:9" ht="15.75" customHeight="1" x14ac:dyDescent="0.3">
      <c r="A222" s="51"/>
      <c r="B222" s="93"/>
      <c r="C222" s="40"/>
      <c r="D222" s="40"/>
      <c r="F222" s="3"/>
      <c r="G222" s="56"/>
      <c r="H222" s="20"/>
      <c r="I222" s="3"/>
    </row>
    <row r="223" spans="1:9" ht="15.75" customHeight="1" x14ac:dyDescent="0.3">
      <c r="A223" s="51">
        <f>A215+1</f>
        <v>24</v>
      </c>
      <c r="B223" s="92" t="str">
        <f>'Matriks Penilaian'!$F$36</f>
        <v>3.1.1</v>
      </c>
      <c r="C223" s="325" t="str">
        <f>'Matriks Penilaian'!$G$36</f>
        <v>Struktur Organisasi dan Tata Kerja Unit Pengelola Program Studi</v>
      </c>
      <c r="D223" s="326"/>
      <c r="E223" s="353">
        <v>4</v>
      </c>
      <c r="F223" s="3"/>
      <c r="G223" s="344" t="s">
        <v>204</v>
      </c>
      <c r="H223" s="345"/>
      <c r="I223" s="346"/>
    </row>
    <row r="224" spans="1:9" ht="72.599999999999994" customHeight="1" x14ac:dyDescent="0.3">
      <c r="A224" s="51"/>
      <c r="B224" s="86"/>
      <c r="C224" s="325" t="str">
        <f>'Matriks Penilaian'!$J$36</f>
        <v>Struktur organisasi UPPS menunjukkan dengan jelas keberadaan/kedudukan program studi yang diusulkan. Struktur organisasi dipaparkan dalam bentuk bagan disertai dengan penjelasan keberadaan unsur penyusun kebijakan, pelaksana akademis, pengawas dan penjaminan mutu, penunjang atau sumber belajar, dan tata usaha, serta penjelasan tata kerja atau tata hubungan antar ke lima unsur tersebut</v>
      </c>
      <c r="D224" s="326"/>
      <c r="E224" s="353"/>
      <c r="F224" s="3"/>
      <c r="G224" s="347"/>
      <c r="H224" s="348"/>
      <c r="I224" s="349"/>
    </row>
    <row r="225" spans="1:9" ht="102" customHeight="1" x14ac:dyDescent="0.3">
      <c r="A225" s="51"/>
      <c r="B225" s="86"/>
      <c r="C225" s="44">
        <v>4</v>
      </c>
      <c r="D225" s="211" t="str">
        <f>'Matriks Penilaian'!$K$36</f>
        <v>Struktur organisasi UPPS menunjukkan dengan jelas keberadaan/kedudukan program studi yang diusulkan. Struktur organisasi dipaparkan dalam bentuk bagan disertai dengan penjelasan keberadaan unsur penyusun kebijakan, pelaksana akademis, pengawas dan penjaminan mutu, penunjang atau sumber belajar, dan tata usaha, serta penjelasan tata kerja atau tata hubungan antar ke lima unsur tersebut disertai link yang menunjukkan keberadaan dokumen Organisasi dan Tata Kerja Perguruan Tinggi Pengusul</v>
      </c>
      <c r="E225" s="196"/>
      <c r="F225" s="3"/>
      <c r="G225" s="73"/>
      <c r="H225" s="73"/>
      <c r="I225" s="73"/>
    </row>
    <row r="226" spans="1:9" ht="15.75" customHeight="1" x14ac:dyDescent="0.3">
      <c r="A226" s="51"/>
      <c r="B226" s="86"/>
      <c r="C226" s="44">
        <v>3</v>
      </c>
      <c r="D226" s="211" t="str">
        <f>'Matriks Penilaian'!$L$36</f>
        <v>Tidak ada nilai 3</v>
      </c>
      <c r="E226" s="212"/>
      <c r="F226" s="3"/>
      <c r="G226" s="73"/>
      <c r="H226" s="73"/>
      <c r="I226" s="73"/>
    </row>
    <row r="227" spans="1:9" ht="89.45" customHeight="1" x14ac:dyDescent="0.3">
      <c r="A227" s="51"/>
      <c r="B227" s="86"/>
      <c r="C227" s="44">
        <v>2</v>
      </c>
      <c r="D227" s="211" t="str">
        <f>'Matriks Penilaian'!$M$36</f>
        <v>Struktur organisasi UPPS menunjukkan dengan jelas keberadaan/kedudukan program studi yang diusulkan. Struktur organisasi dipaparkan dalam bentuk bagan disertai dengan penjelasan keberadaan unsur penyusun kebijakan, pelaksana akademis, pengawas dan penjaminan mutu, penunjang atau sumber belajar, dan tata usaha, serta penjelasan tata kerja atau tata hubungan antar ke lima unsur tersebut</v>
      </c>
      <c r="E227" s="196"/>
      <c r="F227" s="3"/>
      <c r="G227" s="56"/>
      <c r="H227" s="20"/>
      <c r="I227" s="3"/>
    </row>
    <row r="228" spans="1:9" ht="42.6" customHeight="1" x14ac:dyDescent="0.3">
      <c r="A228" s="51"/>
      <c r="B228" s="86"/>
      <c r="C228" s="44">
        <v>1</v>
      </c>
      <c r="D228" s="211" t="str">
        <f>'Matriks Penilaian'!$N$36</f>
        <v>Hanya memaparkan bagan struktur organisasi Unit Pengelola Program Studi dan tidak menunjukkan keberadaan atau kedudukan program studi yang diusulkan.</v>
      </c>
      <c r="E228" s="196"/>
      <c r="F228" s="3"/>
      <c r="G228" s="56"/>
      <c r="H228" s="20"/>
      <c r="I228" s="3"/>
    </row>
    <row r="229" spans="1:9" ht="20.45" customHeight="1" x14ac:dyDescent="0.3">
      <c r="A229" s="51"/>
      <c r="B229" s="86"/>
      <c r="C229" s="44">
        <v>0</v>
      </c>
      <c r="D229" s="211" t="str">
        <f>'Matriks Penilaian'!$O$36</f>
        <v>Tidak ada penjelasan mengenai struktur organisasi Unit Pengelola proram Studi</v>
      </c>
      <c r="E229" s="196"/>
      <c r="F229" s="3"/>
      <c r="G229" s="56"/>
      <c r="H229" s="20"/>
      <c r="I229" s="3"/>
    </row>
    <row r="230" spans="1:9" ht="15.75" customHeight="1" x14ac:dyDescent="0.3">
      <c r="A230" s="51"/>
      <c r="B230" s="87"/>
      <c r="C230" s="322" t="s">
        <v>60</v>
      </c>
      <c r="D230" s="322"/>
      <c r="E230" s="63">
        <f>IF(OR(E223&lt;0,E223&gt;4,AND(E223&gt;2,E223&lt;4)),"Salah Isi", E223)</f>
        <v>4</v>
      </c>
      <c r="F230" s="3" t="s">
        <v>40</v>
      </c>
      <c r="G230" s="56"/>
      <c r="H230" s="20"/>
      <c r="I230" s="3"/>
    </row>
    <row r="231" spans="1:9" ht="15.75" customHeight="1" x14ac:dyDescent="0.3">
      <c r="A231" s="51"/>
      <c r="B231" s="93"/>
      <c r="C231" s="40"/>
      <c r="D231" s="40"/>
      <c r="F231" s="3"/>
      <c r="G231" s="56"/>
      <c r="H231" s="20"/>
      <c r="I231" s="3"/>
    </row>
    <row r="232" spans="1:9" ht="31.35" customHeight="1" x14ac:dyDescent="0.3">
      <c r="A232" s="51">
        <f>A223+1</f>
        <v>25</v>
      </c>
      <c r="B232" s="92" t="str">
        <f>'Matriks Penilaian'!$F$37</f>
        <v>3.1.2</v>
      </c>
      <c r="C232" s="325" t="str">
        <f>'Matriks Penilaian'!$G$37</f>
        <v>Perwujudan Good Governance Dengan Enam Pilar Tata Pamong Untuk Program Studi yang diusulkan</v>
      </c>
      <c r="D232" s="327"/>
      <c r="E232" s="388">
        <v>4</v>
      </c>
      <c r="F232" s="3"/>
      <c r="G232" s="344" t="s">
        <v>52</v>
      </c>
      <c r="H232" s="345"/>
      <c r="I232" s="346"/>
    </row>
    <row r="233" spans="1:9" ht="88.7" customHeight="1" x14ac:dyDescent="0.3">
      <c r="A233" s="51"/>
      <c r="B233" s="94"/>
      <c r="C233" s="320" t="str">
        <f>'Matriks Penilaian'!$J$37</f>
        <v>Rancangan good governance, untuk program studi yang diusulkan, dengan enam pilar tata pamong yang mampu menjamin terwujudnya visi, terlaksanakannya misi, tercapainya tujuan, dan berhasilnya strategi yang digunakan secara kredibel, transparan, akuntabel, bertanggung jawab, dan adil serta manajemen resiko pada unit pengelola program studi yang diusulkan. Pengusul wajib menjelaskan rencana kebijakan anti plagiasi pada program studi yang diusulkan.</v>
      </c>
      <c r="D233" s="352"/>
      <c r="E233" s="389"/>
      <c r="F233" s="3"/>
      <c r="G233" s="347"/>
      <c r="H233" s="348"/>
      <c r="I233" s="349"/>
    </row>
    <row r="234" spans="1:9" ht="69" customHeight="1" x14ac:dyDescent="0.3">
      <c r="A234" s="220"/>
      <c r="B234" s="94"/>
      <c r="C234" s="58">
        <v>4</v>
      </c>
      <c r="D234" s="132" t="str">
        <f>'Matriks Penilaian'!$K$37</f>
        <v xml:space="preserve">Perwujudan good governance mencakup 6 (enam) pilar tata pamong dan dilengkapi dengan penjelasan yang lengkap dan rancangan SK Pemimpin PT pengusul tentang kebijakan anti plagiasi untuk podi yang diusulkan (ditunjukkan dengan link penyimpanan berkas Rancangan SK Pemimpin PT tersebut) </v>
      </c>
      <c r="E234" s="68"/>
      <c r="F234" s="3"/>
      <c r="G234" s="59"/>
      <c r="H234" s="59"/>
      <c r="I234" s="59"/>
    </row>
    <row r="235" spans="1:9" ht="70.349999999999994" customHeight="1" x14ac:dyDescent="0.3">
      <c r="A235" s="220"/>
      <c r="B235" s="94"/>
      <c r="C235" s="58">
        <v>3</v>
      </c>
      <c r="D235" s="132" t="str">
        <f>'Matriks Penilaian'!$L$37</f>
        <v xml:space="preserve">Perwujudan good governance mencakup 6 (enam) pilar tata pamong dan dilengkapi dengan penjelasan yan cukup lengkap dan rancangan SK Pemimpin PT pengusul tentang kebijakan anti plagiasi untuk podi yang diusulkan (ditunjukkan dengan link penyimpanan berkas Rancangan SK Pemimpin PT tersebut)  </v>
      </c>
      <c r="E235" s="68"/>
      <c r="F235" s="3"/>
      <c r="G235" s="59"/>
      <c r="H235" s="59"/>
      <c r="I235" s="59"/>
    </row>
    <row r="236" spans="1:9" ht="70.5" customHeight="1" x14ac:dyDescent="0.3">
      <c r="A236" s="220"/>
      <c r="B236" s="94"/>
      <c r="C236" s="58">
        <v>2</v>
      </c>
      <c r="D236" s="132" t="str">
        <f>'Matriks Penilaian'!$M$37</f>
        <v>Perwujudan good governance mencakup 6 (enam) pilar tata pamong dan dilengkapi dengan penjelasan yang kurang lengkap dan rancangan SK Pemimpin PT pengusul tentang kebijakan anti plagiasi untuk podi yang diusulkan (ditunjukkan dengan link penyimpanan berkas Rancangan SK Pemimpin PT tersebut)</v>
      </c>
      <c r="E236" s="68"/>
      <c r="F236" s="3"/>
      <c r="G236" s="59"/>
      <c r="H236" s="59"/>
      <c r="I236" s="59"/>
    </row>
    <row r="237" spans="1:9" ht="46.7" customHeight="1" x14ac:dyDescent="0.3">
      <c r="A237" s="220"/>
      <c r="B237" s="94"/>
      <c r="C237" s="58">
        <v>1</v>
      </c>
      <c r="D237" s="132" t="str">
        <f>'Matriks Penilaian'!$N$37</f>
        <v xml:space="preserve">Perwujudan good governance mencakup kurang dari 6 (enam) pilar tata pamong dan tidak dilengkapi dengan penjelasan mengenai kebijakan anti plagiasi untuk podi yang diusulkan </v>
      </c>
      <c r="E237" s="68"/>
      <c r="F237" s="3"/>
      <c r="G237" s="59"/>
      <c r="H237" s="59"/>
      <c r="I237" s="59"/>
    </row>
    <row r="238" spans="1:9" ht="35.450000000000003" customHeight="1" x14ac:dyDescent="0.3">
      <c r="A238" s="220"/>
      <c r="B238" s="94"/>
      <c r="C238" s="61">
        <v>0</v>
      </c>
      <c r="D238" s="132" t="str">
        <f>'Matriks Penilaian'!$O$37</f>
        <v>Tidak menjelaskan rencana perwujudan good governance dan kebijakan anti plagiasi</v>
      </c>
      <c r="E238" s="68"/>
      <c r="F238" s="3"/>
      <c r="G238" s="59"/>
      <c r="H238" s="59"/>
      <c r="I238" s="59"/>
    </row>
    <row r="239" spans="1:9" ht="18.600000000000001" customHeight="1" x14ac:dyDescent="0.3">
      <c r="A239" s="220"/>
      <c r="B239" s="95"/>
      <c r="C239" s="322" t="s">
        <v>60</v>
      </c>
      <c r="D239" s="322"/>
      <c r="E239" s="69">
        <f>IF(OR(E232&gt;4,E232&lt;0), "Salah Isi", E232)</f>
        <v>4</v>
      </c>
      <c r="F239" s="3"/>
      <c r="G239" s="60"/>
      <c r="H239" s="20"/>
      <c r="I239" s="3"/>
    </row>
    <row r="240" spans="1:9" ht="18.75" customHeight="1" x14ac:dyDescent="0.3">
      <c r="A240" s="51"/>
      <c r="B240" s="93"/>
      <c r="C240" s="40"/>
      <c r="D240" s="40"/>
      <c r="F240" s="3"/>
      <c r="G240" s="56"/>
      <c r="H240" s="20"/>
      <c r="I240" s="3"/>
    </row>
    <row r="241" spans="1:9" ht="18.600000000000001" customHeight="1" x14ac:dyDescent="0.3">
      <c r="A241" s="51">
        <f>A232+1</f>
        <v>26</v>
      </c>
      <c r="B241" s="92" t="str">
        <f>'Matriks Penilaian'!$D$38</f>
        <v xml:space="preserve">3.2 </v>
      </c>
      <c r="C241" s="350" t="str">
        <f>'Matriks Penilaian'!$E$38</f>
        <v>Keterlaksanaan Sistem Penjaminan Mutu Internal Perguruan Tinggi Pengusul</v>
      </c>
      <c r="D241" s="351"/>
      <c r="E241" s="388">
        <v>4</v>
      </c>
      <c r="F241" s="3"/>
      <c r="G241" s="344" t="s">
        <v>41</v>
      </c>
      <c r="H241" s="345"/>
      <c r="I241" s="346"/>
    </row>
    <row r="242" spans="1:9" ht="42" customHeight="1" x14ac:dyDescent="0.3">
      <c r="A242" s="51"/>
      <c r="B242" s="86"/>
      <c r="C242" s="320" t="str">
        <f>'Matriks Penilaian'!$K$38</f>
        <v>Keterlaksanaan Sistem Penjaminan Mutu Internal Perguruan Tinggi Pengusul mencakup 5 (lima) aspek dilengkapi dengan penjelasan yang rinci dan link dokumen SPMI dan dokumen pendukung</v>
      </c>
      <c r="D242" s="321"/>
      <c r="E242" s="389"/>
      <c r="F242" s="3"/>
      <c r="G242" s="347"/>
      <c r="H242" s="348"/>
      <c r="I242" s="349"/>
    </row>
    <row r="243" spans="1:9" ht="45.6" customHeight="1" x14ac:dyDescent="0.3">
      <c r="A243" s="51"/>
      <c r="B243" s="94"/>
      <c r="C243" s="50">
        <v>4</v>
      </c>
      <c r="D243" s="132" t="str">
        <f>'Matriks Penilaian'!$K$38</f>
        <v>Keterlaksanaan Sistem Penjaminan Mutu Internal Perguruan Tinggi Pengusul mencakup 5 (lima) aspek dilengkapi dengan penjelasan yang rinci dan link dokumen SPMI dan dokumen pendukung</v>
      </c>
      <c r="E243" s="140"/>
      <c r="F243" s="3"/>
      <c r="G243" s="56"/>
      <c r="H243" s="57"/>
      <c r="I243" s="3"/>
    </row>
    <row r="244" spans="1:9" ht="47.45" customHeight="1" x14ac:dyDescent="0.3">
      <c r="A244" s="51"/>
      <c r="B244" s="94"/>
      <c r="C244" s="50">
        <v>3</v>
      </c>
      <c r="D244" s="132" t="str">
        <f>'Matriks Penilaian'!$L$38</f>
        <v>Keterlaksanaan Sistem Penjaminan Mutu Internal Perguruan Tinggi Pengusul mencakup 4 (empat) aspek pertama dilengkapi dengan penjelasan yang rinci dan link dokumen SPMI dan dokumen pendukung</v>
      </c>
      <c r="E244" s="140"/>
      <c r="F244" s="3"/>
      <c r="G244" s="56"/>
      <c r="H244" s="57"/>
      <c r="I244" s="3"/>
    </row>
    <row r="245" spans="1:9" ht="49.7" customHeight="1" x14ac:dyDescent="0.3">
      <c r="A245" s="51"/>
      <c r="B245" s="94"/>
      <c r="C245" s="50">
        <v>2</v>
      </c>
      <c r="D245" s="132" t="str">
        <f>'Matriks Penilaian'!$M$38</f>
        <v>Keterlaksanaan Sistem Penjaminan Mutu Internal Perguruan Tinggi Pengusul mencakup 3 (tiga) aspek pertama dilengkapi dengan penjelasan yang rinci dan link dokumen SPMI dan dokumen pendukung</v>
      </c>
      <c r="E245" s="140"/>
      <c r="F245" s="3"/>
      <c r="G245" s="56"/>
      <c r="H245" s="57"/>
      <c r="I245" s="3"/>
    </row>
    <row r="246" spans="1:9" ht="43.35" customHeight="1" x14ac:dyDescent="0.3">
      <c r="A246" s="51"/>
      <c r="B246" s="94"/>
      <c r="C246" s="50">
        <v>1</v>
      </c>
      <c r="D246" s="132" t="str">
        <f>'Matriks Penilaian'!$N$38</f>
        <v>Keterlaksanaan Sistem Penjaminan Mutu Internal Perguruan Tinggi Pengusul mencakup kurang dari 3 (tiga) aspek dan tidak dilengkapi dengan penjelasan yang rinci dan link dokumen SPMI dan dokumen pendukung</v>
      </c>
      <c r="E246" s="140"/>
      <c r="F246" s="3"/>
      <c r="G246" s="56"/>
      <c r="H246" s="57"/>
      <c r="I246" s="3"/>
    </row>
    <row r="247" spans="1:9" ht="15.6" customHeight="1" x14ac:dyDescent="0.3">
      <c r="A247" s="51"/>
      <c r="B247" s="94"/>
      <c r="C247" s="50">
        <v>0</v>
      </c>
      <c r="D247" s="132" t="str">
        <f>'Matriks Penilaian'!$O$38</f>
        <v>Tidak dijelaskan atau penjelasan tidak sesuai</v>
      </c>
      <c r="E247" s="178"/>
      <c r="F247" s="3"/>
      <c r="G247" s="56"/>
      <c r="H247" s="57"/>
      <c r="I247" s="3"/>
    </row>
    <row r="248" spans="1:9" ht="18.600000000000001" customHeight="1" x14ac:dyDescent="0.3">
      <c r="A248" s="51"/>
      <c r="B248" s="95"/>
      <c r="C248" s="322" t="s">
        <v>60</v>
      </c>
      <c r="D248" s="322"/>
      <c r="E248" s="69">
        <f>IF(OR(E241&gt;4,E241&lt;0), "Salah Isi", E241)</f>
        <v>4</v>
      </c>
      <c r="F248" s="3"/>
      <c r="G248" s="56"/>
      <c r="H248" s="20"/>
      <c r="I248" s="3"/>
    </row>
    <row r="249" spans="1:9" ht="18.75" customHeight="1" x14ac:dyDescent="0.3">
      <c r="A249" s="51"/>
      <c r="B249" s="96"/>
      <c r="C249" s="74"/>
      <c r="D249" s="2"/>
      <c r="E249" s="75"/>
      <c r="F249" s="3"/>
      <c r="G249" s="56"/>
      <c r="H249" s="20"/>
      <c r="I249" s="3"/>
    </row>
    <row r="250" spans="1:9" ht="18.75" customHeight="1" x14ac:dyDescent="0.3">
      <c r="A250" s="200">
        <f>A241+1</f>
        <v>27</v>
      </c>
      <c r="B250" s="201" t="s">
        <v>206</v>
      </c>
      <c r="C250" s="324" t="s">
        <v>207</v>
      </c>
      <c r="D250" s="330"/>
      <c r="E250" s="37"/>
      <c r="G250" s="26"/>
      <c r="H250" s="1"/>
      <c r="I250" s="1"/>
    </row>
    <row r="251" spans="1:9" ht="18.75" customHeight="1" x14ac:dyDescent="0.3">
      <c r="A251" s="200"/>
      <c r="B251" s="46"/>
      <c r="C251" s="197"/>
      <c r="D251" s="202" t="s">
        <v>221</v>
      </c>
      <c r="E251" s="203">
        <v>100</v>
      </c>
      <c r="G251" s="333" t="s">
        <v>258</v>
      </c>
      <c r="H251" s="334"/>
      <c r="I251" s="335"/>
    </row>
    <row r="252" spans="1:9" ht="18.75" customHeight="1" x14ac:dyDescent="0.3">
      <c r="A252" s="200"/>
      <c r="B252" s="46"/>
      <c r="C252" s="197"/>
      <c r="D252" s="202" t="s">
        <v>208</v>
      </c>
      <c r="E252" s="203">
        <v>60</v>
      </c>
      <c r="G252" s="372"/>
      <c r="H252" s="373"/>
      <c r="I252" s="374"/>
    </row>
    <row r="253" spans="1:9" ht="18.75" customHeight="1" x14ac:dyDescent="0.3">
      <c r="A253" s="200"/>
      <c r="B253" s="46"/>
      <c r="C253" s="197"/>
      <c r="D253" s="202" t="s">
        <v>222</v>
      </c>
      <c r="E253" s="204">
        <f>IF(E252=0,0,E251/E252)</f>
        <v>1.6666666666666667</v>
      </c>
      <c r="G253" s="336"/>
      <c r="H253" s="337"/>
      <c r="I253" s="338"/>
    </row>
    <row r="254" spans="1:9" ht="18.75" customHeight="1" x14ac:dyDescent="0.3">
      <c r="A254" s="200"/>
      <c r="B254" s="46"/>
      <c r="C254" s="197"/>
      <c r="D254" s="202" t="s">
        <v>223</v>
      </c>
      <c r="E254" s="203" t="s">
        <v>33</v>
      </c>
      <c r="G254" s="26"/>
      <c r="H254" s="214"/>
      <c r="I254" s="214"/>
    </row>
    <row r="255" spans="1:9" ht="18.75" customHeight="1" x14ac:dyDescent="0.3">
      <c r="A255" s="200"/>
      <c r="B255" s="206"/>
      <c r="C255" s="328" t="s">
        <v>60</v>
      </c>
      <c r="D255" s="329"/>
      <c r="E255" s="207">
        <f>IF(AND(E253&gt;1,E254="SD"),4,IF(AND(E253&gt;1,E254="KS"),3,IF(E253=1,2.5,IF(0&lt;E253&lt;1,1,0))))</f>
        <v>4</v>
      </c>
      <c r="G255" s="205"/>
      <c r="H255" s="205"/>
      <c r="I255" s="205"/>
    </row>
    <row r="256" spans="1:9" ht="18.75" customHeight="1" x14ac:dyDescent="0.3">
      <c r="B256" s="36"/>
      <c r="C256" s="208"/>
      <c r="D256" s="208"/>
      <c r="E256" s="209"/>
      <c r="G256"/>
      <c r="H256"/>
      <c r="I256"/>
    </row>
    <row r="257" spans="1:9" ht="18.75" customHeight="1" x14ac:dyDescent="0.3">
      <c r="A257" s="200">
        <f>A250+1</f>
        <v>28</v>
      </c>
      <c r="B257" s="201" t="s">
        <v>209</v>
      </c>
      <c r="C257" s="324" t="s">
        <v>210</v>
      </c>
      <c r="D257" s="330"/>
      <c r="E257" s="37"/>
      <c r="G257"/>
      <c r="H257"/>
      <c r="I257"/>
    </row>
    <row r="258" spans="1:9" ht="18.75" customHeight="1" x14ac:dyDescent="0.3">
      <c r="A258" s="200"/>
      <c r="B258" s="46"/>
      <c r="C258" s="197"/>
      <c r="D258" s="202" t="s">
        <v>225</v>
      </c>
      <c r="E258" s="203">
        <v>331</v>
      </c>
      <c r="G258" s="333" t="s">
        <v>261</v>
      </c>
      <c r="H258" s="334"/>
      <c r="I258" s="335"/>
    </row>
    <row r="259" spans="1:9" ht="18.75" customHeight="1" x14ac:dyDescent="0.3">
      <c r="A259" s="200"/>
      <c r="B259" s="46"/>
      <c r="C259" s="197"/>
      <c r="D259" s="202" t="s">
        <v>208</v>
      </c>
      <c r="E259" s="203">
        <v>60</v>
      </c>
      <c r="G259" s="372"/>
      <c r="H259" s="373"/>
      <c r="I259" s="374"/>
    </row>
    <row r="260" spans="1:9" ht="18.75" customHeight="1" x14ac:dyDescent="0.3">
      <c r="A260" s="200"/>
      <c r="B260" s="46"/>
      <c r="C260" s="197"/>
      <c r="D260" s="202" t="s">
        <v>211</v>
      </c>
      <c r="E260" s="204">
        <f>IF(E259=0,0,E258/E259)</f>
        <v>5.5166666666666666</v>
      </c>
      <c r="G260" s="336"/>
      <c r="H260" s="337"/>
      <c r="I260" s="338"/>
    </row>
    <row r="261" spans="1:9" ht="18.75" customHeight="1" x14ac:dyDescent="0.3">
      <c r="A261" s="200"/>
      <c r="B261" s="46"/>
      <c r="C261" s="197"/>
      <c r="D261" s="202" t="s">
        <v>223</v>
      </c>
      <c r="E261" s="203" t="s">
        <v>33</v>
      </c>
      <c r="G261"/>
      <c r="H261"/>
      <c r="I261"/>
    </row>
    <row r="262" spans="1:9" ht="18.75" customHeight="1" x14ac:dyDescent="0.3">
      <c r="A262" s="200"/>
      <c r="B262" s="206"/>
      <c r="C262" s="328" t="s">
        <v>60</v>
      </c>
      <c r="D262" s="329"/>
      <c r="E262" s="207">
        <f>IF(AND(E260&gt;4,E261="SD"),4,IF(AND(E260&gt;4,E261="KS"),3,IF(E260=4,2.5,IF(0&lt;E260&lt;4,1,0))))</f>
        <v>4</v>
      </c>
      <c r="G262"/>
      <c r="H262"/>
      <c r="I262"/>
    </row>
    <row r="263" spans="1:9" ht="18.75" customHeight="1" x14ac:dyDescent="0.3">
      <c r="B263" s="36"/>
      <c r="C263" s="208"/>
      <c r="D263" s="208"/>
      <c r="E263" s="209"/>
      <c r="G263"/>
      <c r="H263"/>
      <c r="I263"/>
    </row>
    <row r="264" spans="1:9" ht="18.75" customHeight="1" x14ac:dyDescent="0.3">
      <c r="A264" s="200">
        <f>A257+1</f>
        <v>29</v>
      </c>
      <c r="B264" s="201" t="s">
        <v>212</v>
      </c>
      <c r="C264" s="324" t="s">
        <v>213</v>
      </c>
      <c r="D264" s="330"/>
      <c r="E264" s="37"/>
      <c r="G264"/>
      <c r="H264"/>
      <c r="I264"/>
    </row>
    <row r="265" spans="1:9" ht="18.75" customHeight="1" x14ac:dyDescent="0.3">
      <c r="A265" s="200"/>
      <c r="B265" s="46"/>
      <c r="C265" s="197"/>
      <c r="D265" s="202" t="s">
        <v>226</v>
      </c>
      <c r="E265" s="203">
        <v>50</v>
      </c>
      <c r="G265" s="333" t="s">
        <v>260</v>
      </c>
      <c r="H265" s="334"/>
      <c r="I265" s="335"/>
    </row>
    <row r="266" spans="1:9" ht="18.75" customHeight="1" x14ac:dyDescent="0.3">
      <c r="A266" s="200"/>
      <c r="B266" s="46"/>
      <c r="C266" s="197"/>
      <c r="D266" s="202" t="s">
        <v>208</v>
      </c>
      <c r="E266" s="203">
        <v>5</v>
      </c>
      <c r="G266" s="372"/>
      <c r="H266" s="373"/>
      <c r="I266" s="374"/>
    </row>
    <row r="267" spans="1:9" ht="18.75" customHeight="1" x14ac:dyDescent="0.3">
      <c r="A267" s="200"/>
      <c r="B267" s="46"/>
      <c r="C267" s="197"/>
      <c r="D267" s="202" t="s">
        <v>214</v>
      </c>
      <c r="E267" s="204">
        <f>IF(E266=0,0,E265/E266)</f>
        <v>10</v>
      </c>
      <c r="G267" s="336"/>
      <c r="H267" s="337"/>
      <c r="I267" s="338"/>
    </row>
    <row r="268" spans="1:9" ht="18.75" customHeight="1" x14ac:dyDescent="0.3">
      <c r="A268" s="200"/>
      <c r="B268" s="46"/>
      <c r="C268" s="197"/>
      <c r="D268" s="202" t="s">
        <v>223</v>
      </c>
      <c r="E268" s="203" t="s">
        <v>33</v>
      </c>
      <c r="G268"/>
      <c r="H268"/>
      <c r="I268"/>
    </row>
    <row r="269" spans="1:9" ht="18.75" customHeight="1" x14ac:dyDescent="0.3">
      <c r="A269" s="200"/>
      <c r="B269" s="206"/>
      <c r="C269" s="328" t="s">
        <v>60</v>
      </c>
      <c r="D269" s="329"/>
      <c r="E269" s="207">
        <f>IF(AND(E267&gt;4,E268="SD"),4,IF(AND(E267&gt;4,E268="KS"),3,IF(E267=4,2.5,IF(0&lt;E267&lt;4,1,0))))</f>
        <v>4</v>
      </c>
      <c r="G269"/>
      <c r="H269"/>
      <c r="I269"/>
    </row>
    <row r="270" spans="1:9" ht="18.75" customHeight="1" x14ac:dyDescent="0.3">
      <c r="B270" s="36"/>
      <c r="C270" s="208"/>
      <c r="D270" s="208"/>
      <c r="E270" s="209"/>
      <c r="G270"/>
      <c r="H270"/>
      <c r="I270"/>
    </row>
    <row r="271" spans="1:9" ht="18.75" customHeight="1" x14ac:dyDescent="0.3">
      <c r="A271" s="200">
        <f>A264+1</f>
        <v>30</v>
      </c>
      <c r="B271" s="201" t="s">
        <v>215</v>
      </c>
      <c r="C271" s="324" t="s">
        <v>216</v>
      </c>
      <c r="D271" s="330"/>
      <c r="E271" s="37"/>
      <c r="G271"/>
      <c r="H271"/>
      <c r="I271"/>
    </row>
    <row r="272" spans="1:9" ht="18.75" customHeight="1" x14ac:dyDescent="0.3">
      <c r="A272" s="200"/>
      <c r="B272" s="46"/>
      <c r="C272" s="197"/>
      <c r="D272" s="202" t="s">
        <v>217</v>
      </c>
      <c r="E272" s="203">
        <v>15</v>
      </c>
      <c r="G272" s="333" t="s">
        <v>259</v>
      </c>
      <c r="H272" s="334"/>
      <c r="I272" s="335"/>
    </row>
    <row r="273" spans="1:9" ht="18.75" customHeight="1" x14ac:dyDescent="0.3">
      <c r="A273" s="200"/>
      <c r="B273" s="46"/>
      <c r="C273" s="197"/>
      <c r="D273" s="202" t="s">
        <v>208</v>
      </c>
      <c r="E273" s="203">
        <v>5</v>
      </c>
      <c r="G273" s="372"/>
      <c r="H273" s="373"/>
      <c r="I273" s="374"/>
    </row>
    <row r="274" spans="1:9" ht="18.75" customHeight="1" x14ac:dyDescent="0.3">
      <c r="A274" s="200"/>
      <c r="B274" s="46"/>
      <c r="C274" s="197"/>
      <c r="D274" s="202" t="s">
        <v>218</v>
      </c>
      <c r="E274" s="204">
        <f>IF(E273=0,0,E272/E273)</f>
        <v>3</v>
      </c>
      <c r="G274" s="336"/>
      <c r="H274" s="337"/>
      <c r="I274" s="338"/>
    </row>
    <row r="275" spans="1:9" ht="18.600000000000001" customHeight="1" x14ac:dyDescent="0.3">
      <c r="A275" s="200"/>
      <c r="B275" s="46"/>
      <c r="C275" s="197"/>
      <c r="D275" s="202" t="s">
        <v>223</v>
      </c>
      <c r="E275" s="203" t="s">
        <v>33</v>
      </c>
      <c r="G275"/>
      <c r="H275"/>
      <c r="I275"/>
    </row>
    <row r="276" spans="1:9" ht="18.600000000000001" customHeight="1" x14ac:dyDescent="0.3">
      <c r="A276" s="200"/>
      <c r="B276" s="206"/>
      <c r="C276" s="328" t="s">
        <v>60</v>
      </c>
      <c r="D276" s="329"/>
      <c r="E276" s="207">
        <f>IF(AND(E274&gt;1.5,E275="SD"),4,IF(AND(E274&gt;1.5,E275="KS"),3,IF(E274=1.5,2,IF(0&lt;E274&lt;1.5,1,0))))</f>
        <v>4</v>
      </c>
      <c r="G276"/>
      <c r="H276"/>
      <c r="I276"/>
    </row>
    <row r="277" spans="1:9" ht="18.600000000000001" customHeight="1" x14ac:dyDescent="0.3">
      <c r="B277" s="36"/>
      <c r="C277" s="208"/>
      <c r="D277" s="208"/>
      <c r="E277" s="209"/>
      <c r="G277"/>
      <c r="H277"/>
      <c r="I277"/>
    </row>
    <row r="278" spans="1:9" ht="18.600000000000001" customHeight="1" x14ac:dyDescent="0.3">
      <c r="A278" s="27">
        <f>A271+1</f>
        <v>31</v>
      </c>
      <c r="B278" s="201" t="s">
        <v>240</v>
      </c>
      <c r="C278" s="324" t="s">
        <v>271</v>
      </c>
      <c r="D278" s="330"/>
      <c r="E278" s="203">
        <v>400</v>
      </c>
      <c r="G278" s="384" t="s">
        <v>272</v>
      </c>
      <c r="H278" s="384"/>
      <c r="I278" s="384"/>
    </row>
    <row r="279" spans="1:9" ht="18.600000000000001" customHeight="1" x14ac:dyDescent="0.3">
      <c r="B279" s="206"/>
      <c r="C279" s="328" t="s">
        <v>60</v>
      </c>
      <c r="D279" s="329"/>
      <c r="E279" s="62">
        <f>IF(E278&gt;=300,4,IF(AND(E278&gt;200,E278&lt;300),(-0.5+0.015*E278),IF(E278=200,2,IF(E278&lt;200,0))))</f>
        <v>4</v>
      </c>
      <c r="G279" s="384"/>
      <c r="H279" s="384"/>
      <c r="I279" s="384"/>
    </row>
    <row r="280" spans="1:9" ht="18.600000000000001" customHeight="1" x14ac:dyDescent="0.3">
      <c r="B280" s="36"/>
      <c r="C280" s="208"/>
      <c r="D280" s="208"/>
      <c r="E280" s="209"/>
      <c r="G280"/>
      <c r="H280"/>
      <c r="I280"/>
    </row>
    <row r="281" spans="1:9" ht="18.600000000000001" customHeight="1" x14ac:dyDescent="0.3">
      <c r="A281" s="200">
        <f>A278+1</f>
        <v>32</v>
      </c>
      <c r="B281" s="213" t="str">
        <f>'Matriks Penilaian'!$F$45</f>
        <v>3.3.2</v>
      </c>
      <c r="C281" s="392" t="str">
        <f>'Matriks Penilaian'!$G$45</f>
        <v>Ruang Tetap Mahasiswa/i Profesi</v>
      </c>
      <c r="D281" s="393"/>
      <c r="E281" s="203">
        <v>4</v>
      </c>
      <c r="F281" s="40"/>
      <c r="G281" s="343" t="s">
        <v>219</v>
      </c>
      <c r="H281" s="343"/>
      <c r="I281" s="343"/>
    </row>
    <row r="282" spans="1:9" ht="28.7" customHeight="1" x14ac:dyDescent="0.3">
      <c r="B282" s="45"/>
      <c r="C282" s="210">
        <v>4</v>
      </c>
      <c r="D282" s="202" t="str">
        <f>'Matriks Penilaian'!$K$45</f>
        <v>Luasan ruang belajar mandiri lebih dari 4m2/mahasiswa, milik sendiri, dilengkapi perabot kantor dan internet</v>
      </c>
      <c r="E282" s="37"/>
      <c r="F282" s="40"/>
      <c r="G282" s="343"/>
      <c r="H282" s="343"/>
      <c r="I282" s="343"/>
    </row>
    <row r="283" spans="1:9" ht="28.7" customHeight="1" x14ac:dyDescent="0.3">
      <c r="B283" s="45"/>
      <c r="C283" s="210">
        <v>3</v>
      </c>
      <c r="D283" s="202" t="str">
        <f>'Matriks Penilaian'!$L$45</f>
        <v>Luasan ruang belajar mandiri lebih dari 4m2/mahasiKSa berstatus kerjasama atau sewa, dan dilengkapi perabot kantor dan internet</v>
      </c>
      <c r="E283" s="37"/>
      <c r="F283" s="40"/>
      <c r="G283" s="343"/>
      <c r="H283" s="343"/>
      <c r="I283" s="343"/>
    </row>
    <row r="284" spans="1:9" ht="28.7" customHeight="1" x14ac:dyDescent="0.3">
      <c r="B284" s="45"/>
      <c r="C284" s="210">
        <v>2</v>
      </c>
      <c r="D284" s="202" t="str">
        <f>'Matriks Penilaian'!$M$45</f>
        <v>Luasan ruang belajar mandiri 4m2/mahasiswa, milik sendiri,  dan dilengkapi perabot kantor dan internet</v>
      </c>
      <c r="E284" s="37"/>
      <c r="F284" s="40"/>
      <c r="G284" s="40"/>
      <c r="H284" s="40"/>
      <c r="I284" s="40"/>
    </row>
    <row r="285" spans="1:9" ht="28.7" customHeight="1" x14ac:dyDescent="0.3">
      <c r="B285" s="45"/>
      <c r="C285" s="210">
        <v>1</v>
      </c>
      <c r="D285" s="202" t="str">
        <f>'Matriks Penilaian'!$N$45</f>
        <v>Luasan ruang belajar mandiri 4m2/mahasiswa, berstatus kerjasama atau  sewa,  dan dilengkapi perabot kantor dan internet</v>
      </c>
      <c r="E285" s="37"/>
      <c r="F285" s="40"/>
      <c r="G285" s="40"/>
      <c r="H285" s="40"/>
      <c r="I285" s="40"/>
    </row>
    <row r="286" spans="1:9" ht="21" customHeight="1" x14ac:dyDescent="0.3">
      <c r="B286" s="45"/>
      <c r="C286" s="210">
        <v>0</v>
      </c>
      <c r="D286" s="202" t="str">
        <f>'Matriks Penilaian'!$O$45</f>
        <v xml:space="preserve">Luasan ruang belajar mandiri kurang dari 4m2/mahasiswa </v>
      </c>
      <c r="E286" s="37"/>
      <c r="F286" s="40"/>
      <c r="G286" s="40"/>
      <c r="H286" s="40"/>
      <c r="I286" s="40"/>
    </row>
    <row r="287" spans="1:9" ht="18.600000000000001" customHeight="1" x14ac:dyDescent="0.3">
      <c r="B287" s="206"/>
      <c r="C287" s="328" t="s">
        <v>60</v>
      </c>
      <c r="D287" s="329"/>
      <c r="E287" s="62">
        <f>IF(OR(E281&lt;0,E281&gt;4), "Salah Isi",E281)</f>
        <v>4</v>
      </c>
      <c r="F287" s="40"/>
      <c r="G287" s="39"/>
      <c r="H287" s="65"/>
      <c r="I287" s="40"/>
    </row>
    <row r="288" spans="1:9" ht="18.600000000000001" customHeight="1" x14ac:dyDescent="0.3">
      <c r="B288" s="36"/>
      <c r="C288" s="208"/>
      <c r="D288" s="208"/>
      <c r="E288" s="209"/>
      <c r="G288" s="39"/>
    </row>
    <row r="289" spans="1:9" ht="18.600000000000001" customHeight="1" x14ac:dyDescent="0.3">
      <c r="A289" s="200">
        <f>A281+1</f>
        <v>33</v>
      </c>
      <c r="B289" s="213" t="s">
        <v>242</v>
      </c>
      <c r="C289" s="323" t="s">
        <v>231</v>
      </c>
      <c r="D289" s="324"/>
      <c r="E289" s="42">
        <v>4</v>
      </c>
      <c r="G289" s="333" t="s">
        <v>263</v>
      </c>
      <c r="H289" s="334"/>
      <c r="I289" s="335"/>
    </row>
    <row r="290" spans="1:9" ht="81.599999999999994" customHeight="1" x14ac:dyDescent="0.3">
      <c r="A290" s="200"/>
      <c r="B290" s="45"/>
      <c r="C290" s="210">
        <v>4</v>
      </c>
      <c r="D290" s="133" t="str">
        <f>'Matriks Penilaian'!$K$46</f>
        <v>Ruang akademik khusus minimal berupa: Ruang Penyimpanan Alat tes Psikologi, Ruang Pemeriksaan/ Konseling Kelompok, Ruang Pemeriksaan/Konseling atau Konsultasi Psikolog Individual, dan 3 (tiga) atau lebih ruang akademik khusus lainnya (misal Lab Immersion dan Mentorship, Laboratorium Proses Mental dan Perilaku, Lab Komputer dll), semua milik sendiri</v>
      </c>
      <c r="E290" s="37"/>
      <c r="F290" s="260"/>
      <c r="G290" s="336"/>
      <c r="H290" s="337"/>
      <c r="I290" s="338"/>
    </row>
    <row r="291" spans="1:9" ht="69.599999999999994" customHeight="1" x14ac:dyDescent="0.3">
      <c r="A291" s="200"/>
      <c r="B291" s="45"/>
      <c r="C291" s="210">
        <v>3</v>
      </c>
      <c r="D291" s="133" t="str">
        <f>'Matriks Penilaian'!$L$46</f>
        <v>Ruang akademik khusus minimal berupa: Ruang Penyimpanan Alat tes Psikologi, Ruang Pemeriksaan/ Konseling Kelompok, Ruang Pemeriksaan/Konseling atau Konsultasi Psikolog Individual, dan 3 (tiga) atau lebih ruang akademik khusus lainnya (misal Lab Immersion dan Mentorship, Laboratorium Proses Mental dan Perilaku dll) sebagian besar milik sendiri</v>
      </c>
      <c r="E291" s="37"/>
      <c r="G291" s="39"/>
    </row>
    <row r="292" spans="1:9" ht="42.6" customHeight="1" x14ac:dyDescent="0.3">
      <c r="A292" s="200"/>
      <c r="B292" s="45"/>
      <c r="C292" s="210">
        <v>2</v>
      </c>
      <c r="D292" s="133" t="str">
        <f>'Matriks Penilaian'!$M$46</f>
        <v>Ruang akademik khusus minimal berupa: Ruang penyimpanan alat tes psikologi, Ruang Pemeriksaan/ Konseling Kelompok, Ruang Pemeriksaan/Konseling berstatus milik sendiri</v>
      </c>
      <c r="E292" s="37"/>
      <c r="G292" s="39"/>
      <c r="H292" s="26"/>
    </row>
    <row r="293" spans="1:9" ht="42.6" customHeight="1" x14ac:dyDescent="0.3">
      <c r="A293" s="200"/>
      <c r="B293" s="45"/>
      <c r="C293" s="210">
        <v>1</v>
      </c>
      <c r="D293" s="133" t="str">
        <f>'Matriks Penilaian'!$N$46</f>
        <v>Ruang akademik khusus minimal berupa: Ruang penyimpanan alat tes psikologi, Ruang Pemeriksaan/ Konseling Kelompok, Ruang Pemeriksaan/Konseling berstatus kerjasama/sewa</v>
      </c>
      <c r="E293" s="37"/>
      <c r="G293" s="39"/>
      <c r="H293" s="26"/>
    </row>
    <row r="294" spans="1:9" ht="18.600000000000001" customHeight="1" x14ac:dyDescent="0.3">
      <c r="A294" s="221"/>
      <c r="B294" s="45"/>
      <c r="C294" s="210">
        <v>0</v>
      </c>
      <c r="D294" s="133" t="str">
        <f>'Matriks Penilaian'!$O$46</f>
        <v xml:space="preserve">Tidak tersedia ruang akademik khusus </v>
      </c>
      <c r="E294" s="37"/>
      <c r="G294" s="39"/>
      <c r="H294" s="26"/>
    </row>
    <row r="295" spans="1:9" ht="18.600000000000001" customHeight="1" x14ac:dyDescent="0.3">
      <c r="A295" s="200"/>
      <c r="B295" s="45"/>
      <c r="C295" s="328" t="s">
        <v>60</v>
      </c>
      <c r="D295" s="329"/>
      <c r="E295" s="62">
        <f>IF(OR(E289&lt;0,E289&gt;4), "Salah Isi",E289)</f>
        <v>4</v>
      </c>
      <c r="G295" s="33"/>
      <c r="H295" s="26"/>
    </row>
    <row r="296" spans="1:9" ht="18.600000000000001" customHeight="1" x14ac:dyDescent="0.3">
      <c r="B296" s="54"/>
      <c r="C296" s="193"/>
      <c r="D296" s="193"/>
      <c r="E296" s="230"/>
      <c r="G296" s="33"/>
      <c r="H296" s="26"/>
    </row>
    <row r="297" spans="1:9" ht="18.600000000000001" customHeight="1" x14ac:dyDescent="0.3">
      <c r="A297" s="27">
        <f>A289+1</f>
        <v>34</v>
      </c>
      <c r="B297" s="231" t="s">
        <v>244</v>
      </c>
      <c r="C297" s="324" t="s">
        <v>232</v>
      </c>
      <c r="D297" s="330"/>
      <c r="E297" s="203">
        <v>4</v>
      </c>
      <c r="G297" s="333" t="s">
        <v>262</v>
      </c>
      <c r="H297" s="334"/>
      <c r="I297" s="335"/>
    </row>
    <row r="298" spans="1:9" ht="56.1" customHeight="1" x14ac:dyDescent="0.3">
      <c r="B298" s="45"/>
      <c r="C298" s="210">
        <v>4</v>
      </c>
      <c r="D298" s="134" t="str">
        <f>'Matriks Penilaian'!$K$47</f>
        <v>Perangkat asesmen yang disiapkan minimal berupa Perangkat asesmen untuk tes Kognitif, tes Kepribadian (Teknik Proyektif dan Inventory), tes Bakat Minat, dan 3 (tiga) tes Psikologi lainnya (misalnya tes Kecemasan dan Depresi, tes Psikopatologi, tes Psikologi Kerja)</v>
      </c>
      <c r="E298" s="37"/>
      <c r="F298" s="260"/>
      <c r="G298" s="336"/>
      <c r="H298" s="337"/>
      <c r="I298" s="338"/>
    </row>
    <row r="299" spans="1:9" ht="60.6" customHeight="1" x14ac:dyDescent="0.3">
      <c r="B299" s="45"/>
      <c r="C299" s="210">
        <v>3</v>
      </c>
      <c r="D299" s="134" t="str">
        <f>'Matriks Penilaian'!$L$47</f>
        <v>Perangkat asesmen yang disiapkan minimal berupa Perangkat asesmen untuk tes Kognitif, tes Kepribadian (Teknik Proyektif dan Inventory), tes Bakat Minat, dan 2 (dua) tes Psikologi lainnya (misalnya tes Kecemasan dan Depresi, tes Psikopatologi, tes Psikologi Kerja)</v>
      </c>
      <c r="E299" s="37"/>
      <c r="G299" s="39"/>
    </row>
    <row r="300" spans="1:9" ht="30.95" customHeight="1" x14ac:dyDescent="0.3">
      <c r="B300" s="45"/>
      <c r="C300" s="210">
        <v>2</v>
      </c>
      <c r="D300" s="134" t="str">
        <f>'Matriks Penilaian'!$M$47</f>
        <v>Perangkat asesmen yang disiapkan berupa perangkat asesmen untuk tes Kognitif, tes Kepribadian (Teknik Proyektif dan Inventory), dan tes Bakat Minat</v>
      </c>
      <c r="E300" s="37"/>
      <c r="G300" s="39"/>
      <c r="H300" s="26"/>
    </row>
    <row r="301" spans="1:9" ht="30.6" customHeight="1" x14ac:dyDescent="0.3">
      <c r="B301" s="45"/>
      <c r="C301" s="210">
        <v>1</v>
      </c>
      <c r="D301" s="134" t="str">
        <f>'Matriks Penilaian'!$N$47</f>
        <v>Perangkat asesmen yang disiapkan berupa perangkat asesmen untuk tes Kognitif dan tes Kepribadian (Teknik Proyektif dan Inventory)</v>
      </c>
      <c r="E301" s="37"/>
      <c r="G301" s="39"/>
      <c r="H301" s="26"/>
    </row>
    <row r="302" spans="1:9" ht="18.600000000000001" customHeight="1" x14ac:dyDescent="0.3">
      <c r="B302" s="45"/>
      <c r="C302" s="210">
        <v>0</v>
      </c>
      <c r="D302" s="134" t="str">
        <f>'Matriks Penilaian'!$O$47</f>
        <v xml:space="preserve">Tidak menyiapkan perangkat asesmen </v>
      </c>
      <c r="E302" s="37"/>
      <c r="G302" s="39"/>
      <c r="H302" s="26"/>
    </row>
    <row r="303" spans="1:9" ht="18.600000000000001" customHeight="1" x14ac:dyDescent="0.3">
      <c r="B303" s="206"/>
      <c r="C303" s="331" t="s">
        <v>60</v>
      </c>
      <c r="D303" s="328"/>
      <c r="E303" s="62">
        <f>IF(OR(E297&lt;0,E297&gt;4), "Salah Isi",E297)</f>
        <v>4</v>
      </c>
      <c r="G303" s="33"/>
      <c r="H303" s="26"/>
    </row>
    <row r="304" spans="1:9" ht="18.600000000000001" customHeight="1" x14ac:dyDescent="0.3">
      <c r="B304" s="36"/>
      <c r="C304" s="208"/>
      <c r="D304" s="208"/>
      <c r="E304" s="209"/>
      <c r="G304" s="39"/>
    </row>
    <row r="305" spans="1:9" ht="18.600000000000001" customHeight="1" x14ac:dyDescent="0.3">
      <c r="A305" s="27">
        <f>A297+1</f>
        <v>35</v>
      </c>
      <c r="B305" s="213" t="str">
        <f>'Matriks Penilaian'!$F$48</f>
        <v>3.3.4</v>
      </c>
      <c r="C305" s="332" t="str">
        <f>'Matriks Penilaian'!$G$48</f>
        <v>Layanan Psikologi di luar kampus</v>
      </c>
      <c r="D305" s="332"/>
      <c r="E305" s="341">
        <v>4</v>
      </c>
      <c r="G305" s="343" t="s">
        <v>233</v>
      </c>
      <c r="H305" s="343"/>
      <c r="I305" s="343"/>
    </row>
    <row r="306" spans="1:9" ht="43.7" customHeight="1" x14ac:dyDescent="0.3">
      <c r="B306" s="215"/>
      <c r="C306" s="339" t="str">
        <f>'Matriks Penilaian'!$J$48</f>
        <v>Jenis Layanan Psikologi di luar kampus mencakup tempat LPPPU layanan kesehatan, layanan pendidikan, layanan tempat kerja, dan layanan komunitas, didukung bukti kerja sama layanan tersebut dengan UPPS</v>
      </c>
      <c r="D306" s="340"/>
      <c r="E306" s="342"/>
      <c r="G306" s="343"/>
      <c r="H306" s="343"/>
      <c r="I306" s="343"/>
    </row>
    <row r="307" spans="1:9" ht="72.599999999999994" customHeight="1" x14ac:dyDescent="0.3">
      <c r="B307" s="45"/>
      <c r="C307" s="210">
        <v>4</v>
      </c>
      <c r="D307" s="134" t="str">
        <f>'Matriks Penilaian'!$K$48</f>
        <v>Layanan Psikologi di luar kampus mencakup tempat LPPPU layanan kesehatan, layanan pendidikan, layanan tempat kerja, dan layanan komunitas. Kapasitas lebih dari cukup untuk praktek mahasiswa, kasus yang ditangani lengkap, menyediakan supervisor substansi dan administrasi, dan didukung dengan bukti kerjasama (MoA) dengan UPPS.</v>
      </c>
      <c r="E307" s="37"/>
      <c r="G307" s="1"/>
      <c r="H307" s="1"/>
      <c r="I307" s="1"/>
    </row>
    <row r="308" spans="1:9" ht="72.599999999999994" customHeight="1" x14ac:dyDescent="0.3">
      <c r="B308" s="45"/>
      <c r="C308" s="210">
        <v>3</v>
      </c>
      <c r="D308" s="134" t="str">
        <f>'Matriks Penilaian'!$L$48</f>
        <v>Layanan Psikologi di luar kampus mencakup empat LPPPU (layanan kesehatan, layanan pendidikan, layanan tempat kerja, dan layanan komunitas). Kapasitas mencukupi untuk praktek mahasiswa, kasus yang ditangani lengkap, menyediakan supervisor substansi dan administrasi, dan didukung dengan bukti kerjasama (MoA) dengan UPPS.</v>
      </c>
      <c r="E308" s="37"/>
      <c r="G308" s="39"/>
    </row>
    <row r="309" spans="1:9" ht="72.599999999999994" customHeight="1" x14ac:dyDescent="0.3">
      <c r="B309" s="45"/>
      <c r="C309" s="210">
        <v>2</v>
      </c>
      <c r="D309" s="134" t="str">
        <f>'Matriks Penilaian'!$M$48</f>
        <v>Layanan Psikologi di luar kampus mencakup empat LPPPU (layanan kesehatan, layanan pendidikan, layanan tempat kerja, dan layanan komunitas). Kapasitas mencukupi untuk praktek mahasiswa, kasus yang ditangani lengkap, menyediakan supervisor substansi dan administrasi, dan didukung dengan bukti kerjasama (MoU) dengan UPPS.</v>
      </c>
      <c r="E309" s="37"/>
      <c r="F309" s="267"/>
      <c r="G309" s="39"/>
      <c r="H309" s="26"/>
    </row>
    <row r="310" spans="1:9" ht="45" customHeight="1" x14ac:dyDescent="0.3">
      <c r="B310" s="45"/>
      <c r="C310" s="210">
        <v>1</v>
      </c>
      <c r="D310" s="134" t="str">
        <f>'Matriks Penilaian'!$N$48</f>
        <v>Layanan Psikologi di luar kampus mencakup kurang dari empat LPPPU (layanan kesehatan, layanan pendidikan, layanan tempat kerja, dan layanan komunitas), dan hanya menyiapkan supervisor administerasi</v>
      </c>
      <c r="E310" s="37"/>
      <c r="G310" s="39"/>
      <c r="H310" s="26"/>
    </row>
    <row r="311" spans="1:9" ht="18.600000000000001" customHeight="1" x14ac:dyDescent="0.3">
      <c r="B311" s="45"/>
      <c r="C311" s="210">
        <v>0</v>
      </c>
      <c r="D311" s="134" t="str">
        <f>'Matriks Penilaian'!$O$48</f>
        <v>Tidak ada layanan psikologi di luar kampus</v>
      </c>
      <c r="E311" s="37"/>
      <c r="G311" s="39"/>
      <c r="H311" s="26"/>
    </row>
    <row r="312" spans="1:9" ht="18.600000000000001" customHeight="1" x14ac:dyDescent="0.3">
      <c r="B312" s="206"/>
      <c r="C312" s="328" t="s">
        <v>60</v>
      </c>
      <c r="D312" s="329"/>
      <c r="E312" s="62">
        <f>IF(OR(E305&lt;0,E305&gt;4), "Salah Isi",E305)</f>
        <v>4</v>
      </c>
      <c r="G312" s="33"/>
      <c r="H312" s="26"/>
    </row>
    <row r="313" spans="1:9" ht="18.600000000000001" customHeight="1" x14ac:dyDescent="0.3">
      <c r="B313" s="98"/>
      <c r="C313" s="198"/>
      <c r="D313" s="198"/>
      <c r="E313" s="199"/>
      <c r="G313" s="39"/>
    </row>
    <row r="314" spans="1:9" ht="18.600000000000001" customHeight="1" x14ac:dyDescent="0.3">
      <c r="A314" s="27">
        <f>A305+1</f>
        <v>36</v>
      </c>
      <c r="B314" s="213" t="str">
        <f>'Matriks Penilaian'!$D$49</f>
        <v>3.4</v>
      </c>
      <c r="C314" s="332" t="str">
        <f>'Matriks Penilaian'!$E$49</f>
        <v>Rancangan Tata Cara Penerimaan Mahasiswa</v>
      </c>
      <c r="D314" s="332"/>
      <c r="E314" s="341">
        <v>4</v>
      </c>
      <c r="G314" s="343" t="s">
        <v>234</v>
      </c>
      <c r="H314" s="343"/>
      <c r="I314" s="343"/>
    </row>
    <row r="315" spans="1:9" ht="72.599999999999994" customHeight="1" x14ac:dyDescent="0.3">
      <c r="B315" s="215"/>
      <c r="C315" s="390" t="str">
        <f>'Matriks Penilaian'!$J$49</f>
        <v>Ketersediaan dokumen tentang tata cara penerimaan mahasiswa baru  yang mencakup: 
1. Kebijakan rekrutmen calon mahasiswa baru, 
2. Kriteria seleksi mahasiswa baru, 
3. Prosedur penerimaan mahasiswa baru, dan
4. Sistem pengambilan keputusan.</v>
      </c>
      <c r="D315" s="391"/>
      <c r="E315" s="342"/>
      <c r="G315" s="343"/>
      <c r="H315" s="343"/>
      <c r="I315" s="343"/>
    </row>
    <row r="316" spans="1:9" ht="31.35" customHeight="1" x14ac:dyDescent="0.3">
      <c r="B316" s="45"/>
      <c r="C316" s="210">
        <v>4</v>
      </c>
      <c r="D316" s="134" t="str">
        <f>'Matriks Penilaian'!$K$49</f>
        <v>Rancangan dokumen tentang tata cara penerimaan mahasiswa baru mencakup 4 (empat) aspek</v>
      </c>
      <c r="E316" s="37"/>
      <c r="G316" s="1"/>
      <c r="H316" s="1"/>
      <c r="I316" s="1"/>
    </row>
    <row r="317" spans="1:9" ht="18.600000000000001" customHeight="1" x14ac:dyDescent="0.3">
      <c r="B317" s="45"/>
      <c r="C317" s="210">
        <v>3</v>
      </c>
      <c r="D317" s="134" t="str">
        <f>'Matriks Penilaian'!$L$49</f>
        <v>Tidak ada nilai 3</v>
      </c>
      <c r="E317" s="37"/>
      <c r="G317" s="39"/>
    </row>
    <row r="318" spans="1:9" ht="27.6" customHeight="1" x14ac:dyDescent="0.3">
      <c r="B318" s="45"/>
      <c r="C318" s="210">
        <v>2</v>
      </c>
      <c r="D318" s="134" t="str">
        <f>'Matriks Penilaian'!$M$49</f>
        <v>Rancangan dokumen tentang tata cara penerimaan mahasiswa baru mencakup 3 (tiga) aspek pertama</v>
      </c>
      <c r="E318" s="37"/>
      <c r="G318" s="39"/>
      <c r="H318" s="26"/>
    </row>
    <row r="319" spans="1:9" ht="18.600000000000001" customHeight="1" x14ac:dyDescent="0.3">
      <c r="B319" s="45"/>
      <c r="C319" s="210">
        <v>1</v>
      </c>
      <c r="D319" s="134" t="str">
        <f>'Matriks Penilaian'!$N$49</f>
        <v>Tidak ada nilai 1</v>
      </c>
      <c r="E319" s="37"/>
      <c r="G319" s="39"/>
      <c r="H319" s="26"/>
    </row>
    <row r="320" spans="1:9" ht="18.600000000000001" customHeight="1" x14ac:dyDescent="0.3">
      <c r="B320" s="45"/>
      <c r="C320" s="210">
        <v>0</v>
      </c>
      <c r="D320" s="134" t="str">
        <f>'Matriks Penilaian'!$O$49</f>
        <v>Tidak ada rancangan dokumen tata cara penerimaan mahasiswa baru</v>
      </c>
      <c r="E320" s="37"/>
      <c r="G320" s="39"/>
      <c r="H320" s="26"/>
    </row>
    <row r="321" spans="1:28" ht="18.600000000000001" customHeight="1" x14ac:dyDescent="0.3">
      <c r="B321" s="206"/>
      <c r="C321" s="328" t="s">
        <v>60</v>
      </c>
      <c r="D321" s="329"/>
      <c r="E321" s="63">
        <f>IF(OR(E314&lt;0,E314&gt;4,AND(E314&gt;0,E314&lt;=1),AND(E314&gt;2,E314&lt;4)),"Salah Isi", E314)</f>
        <v>4</v>
      </c>
      <c r="G321" s="33"/>
      <c r="H321" s="26"/>
    </row>
    <row r="322" spans="1:28" ht="18.600000000000001" customHeight="1" thickBot="1" x14ac:dyDescent="0.35">
      <c r="B322" s="98"/>
      <c r="C322" s="198"/>
      <c r="D322" s="198"/>
      <c r="E322" s="199"/>
      <c r="G322" s="39"/>
    </row>
    <row r="323" spans="1:28" ht="24.6" customHeight="1" thickTop="1" thickBot="1" x14ac:dyDescent="0.35">
      <c r="A323" s="222"/>
      <c r="B323" s="386" t="s">
        <v>26</v>
      </c>
      <c r="C323" s="387"/>
      <c r="D323" s="387"/>
      <c r="E323" s="223"/>
    </row>
    <row r="324" spans="1:28" ht="16.5" customHeight="1" thickTop="1" thickBot="1" x14ac:dyDescent="0.35">
      <c r="A324" s="200"/>
      <c r="B324" s="385" t="s">
        <v>50</v>
      </c>
      <c r="C324" s="385"/>
      <c r="D324" s="385"/>
      <c r="E324" s="385"/>
    </row>
    <row r="325" spans="1:28" ht="14.45" customHeight="1" thickTop="1" thickBot="1" x14ac:dyDescent="0.35">
      <c r="A325" s="200"/>
      <c r="B325" s="385"/>
      <c r="C325" s="385"/>
      <c r="D325" s="385"/>
      <c r="E325" s="385"/>
    </row>
    <row r="326" spans="1:28" ht="14.45" customHeight="1" thickTop="1" thickBot="1" x14ac:dyDescent="0.35">
      <c r="A326" s="200"/>
      <c r="B326" s="385"/>
      <c r="C326" s="385"/>
      <c r="D326" s="385"/>
      <c r="E326" s="385"/>
    </row>
    <row r="327" spans="1:28" ht="14.45" customHeight="1" thickTop="1" thickBot="1" x14ac:dyDescent="0.35">
      <c r="A327" s="200"/>
      <c r="B327" s="385"/>
      <c r="C327" s="385"/>
      <c r="D327" s="385"/>
      <c r="E327" s="385"/>
    </row>
    <row r="328" spans="1:28" ht="14.45" customHeight="1" thickTop="1" thickBot="1" x14ac:dyDescent="0.35">
      <c r="A328" s="200"/>
      <c r="B328" s="385"/>
      <c r="C328" s="385"/>
      <c r="D328" s="385"/>
      <c r="E328" s="385"/>
    </row>
    <row r="329" spans="1:28" ht="14.45" customHeight="1" thickTop="1" thickBot="1" x14ac:dyDescent="0.35">
      <c r="A329" s="200"/>
      <c r="B329" s="385"/>
      <c r="C329" s="385"/>
      <c r="D329" s="385"/>
      <c r="E329" s="385"/>
    </row>
    <row r="330" spans="1:28" ht="14.45" customHeight="1" thickTop="1" thickBot="1" x14ac:dyDescent="0.35">
      <c r="A330" s="200"/>
      <c r="B330" s="385"/>
      <c r="C330" s="385"/>
      <c r="D330" s="385"/>
      <c r="E330" s="385"/>
    </row>
    <row r="331" spans="1:28" ht="17.25" thickTop="1" x14ac:dyDescent="0.3"/>
    <row r="336" spans="1:28" x14ac:dyDescent="0.3">
      <c r="AA336" s="26" t="s">
        <v>36</v>
      </c>
      <c r="AB336" s="26" t="s">
        <v>33</v>
      </c>
    </row>
    <row r="337" spans="27:28" x14ac:dyDescent="0.3">
      <c r="AA337" s="26" t="s">
        <v>37</v>
      </c>
      <c r="AB337" s="26" t="s">
        <v>224</v>
      </c>
    </row>
    <row r="369" spans="6:6" x14ac:dyDescent="0.3">
      <c r="F369" s="26" t="s">
        <v>33</v>
      </c>
    </row>
    <row r="370" spans="6:6" x14ac:dyDescent="0.3">
      <c r="F370" s="26" t="s">
        <v>32</v>
      </c>
    </row>
  </sheetData>
  <sheetProtection formatCells="0" selectLockedCells="1" selectUnlockedCells="1"/>
  <mergeCells count="168">
    <mergeCell ref="C312:D312"/>
    <mergeCell ref="E241:E242"/>
    <mergeCell ref="C255:D255"/>
    <mergeCell ref="C257:D257"/>
    <mergeCell ref="G179:I180"/>
    <mergeCell ref="C183:D183"/>
    <mergeCell ref="G153:I154"/>
    <mergeCell ref="G167:I168"/>
    <mergeCell ref="G185:I186"/>
    <mergeCell ref="C189:D189"/>
    <mergeCell ref="C197:D197"/>
    <mergeCell ref="G197:I198"/>
    <mergeCell ref="B324:E330"/>
    <mergeCell ref="B323:D323"/>
    <mergeCell ref="E232:E233"/>
    <mergeCell ref="G251:I253"/>
    <mergeCell ref="G258:I260"/>
    <mergeCell ref="G265:I267"/>
    <mergeCell ref="G272:I274"/>
    <mergeCell ref="G297:I298"/>
    <mergeCell ref="C314:D314"/>
    <mergeCell ref="E314:E315"/>
    <mergeCell ref="G314:I315"/>
    <mergeCell ref="C315:D315"/>
    <mergeCell ref="C321:D321"/>
    <mergeCell ref="C264:D264"/>
    <mergeCell ref="C269:D269"/>
    <mergeCell ref="C271:D271"/>
    <mergeCell ref="G34:I36"/>
    <mergeCell ref="C35:D35"/>
    <mergeCell ref="C41:D41"/>
    <mergeCell ref="G43:I45"/>
    <mergeCell ref="C25:D25"/>
    <mergeCell ref="C125:D125"/>
    <mergeCell ref="C134:D134"/>
    <mergeCell ref="E125:E126"/>
    <mergeCell ref="C61:D61"/>
    <mergeCell ref="C68:D68"/>
    <mergeCell ref="C32:D32"/>
    <mergeCell ref="C62:D62"/>
    <mergeCell ref="G125:I126"/>
    <mergeCell ref="E61:E62"/>
    <mergeCell ref="C34:D34"/>
    <mergeCell ref="E34:E35"/>
    <mergeCell ref="C43:D43"/>
    <mergeCell ref="E43:E44"/>
    <mergeCell ref="E25:E26"/>
    <mergeCell ref="C26:D26"/>
    <mergeCell ref="G25:I26"/>
    <mergeCell ref="E52:E53"/>
    <mergeCell ref="C44:D44"/>
    <mergeCell ref="C109:D109"/>
    <mergeCell ref="A12:C12"/>
    <mergeCell ref="A13:C13"/>
    <mergeCell ref="G15:I15"/>
    <mergeCell ref="C23:D23"/>
    <mergeCell ref="G16:I17"/>
    <mergeCell ref="C15:D15"/>
    <mergeCell ref="C16:D16"/>
    <mergeCell ref="C21:D21"/>
    <mergeCell ref="C22:D22"/>
    <mergeCell ref="C17:D17"/>
    <mergeCell ref="C19:D19"/>
    <mergeCell ref="C18:D18"/>
    <mergeCell ref="C20:D20"/>
    <mergeCell ref="D1:I1"/>
    <mergeCell ref="D2:I2"/>
    <mergeCell ref="A11:C11"/>
    <mergeCell ref="A3:D3"/>
    <mergeCell ref="A4:C4"/>
    <mergeCell ref="A5:C5"/>
    <mergeCell ref="A6:C6"/>
    <mergeCell ref="A7:C7"/>
    <mergeCell ref="A8:C8"/>
    <mergeCell ref="A10:C10"/>
    <mergeCell ref="G52:I53"/>
    <mergeCell ref="G61:I62"/>
    <mergeCell ref="C123:D123"/>
    <mergeCell ref="C96:D96"/>
    <mergeCell ref="C102:D102"/>
    <mergeCell ref="C103:D103"/>
    <mergeCell ref="C70:D70"/>
    <mergeCell ref="G70:I71"/>
    <mergeCell ref="C159:D159"/>
    <mergeCell ref="C71:D71"/>
    <mergeCell ref="C77:D77"/>
    <mergeCell ref="C79:D79"/>
    <mergeCell ref="G79:I80"/>
    <mergeCell ref="C80:D80"/>
    <mergeCell ref="C52:D52"/>
    <mergeCell ref="C59:D59"/>
    <mergeCell ref="E70:E71"/>
    <mergeCell ref="E79:E80"/>
    <mergeCell ref="G88:I89"/>
    <mergeCell ref="C89:D89"/>
    <mergeCell ref="C95:D95"/>
    <mergeCell ref="G134:I135"/>
    <mergeCell ref="G141:I142"/>
    <mergeCell ref="G147:I148"/>
    <mergeCell ref="C50:D50"/>
    <mergeCell ref="C126:D126"/>
    <mergeCell ref="C132:D132"/>
    <mergeCell ref="C53:D53"/>
    <mergeCell ref="C139:D139"/>
    <mergeCell ref="C141:D141"/>
    <mergeCell ref="C185:D185"/>
    <mergeCell ref="C153:D153"/>
    <mergeCell ref="C157:D157"/>
    <mergeCell ref="C145:D145"/>
    <mergeCell ref="C86:D86"/>
    <mergeCell ref="C88:D88"/>
    <mergeCell ref="C167:D167"/>
    <mergeCell ref="C147:D147"/>
    <mergeCell ref="C151:D151"/>
    <mergeCell ref="C173:D173"/>
    <mergeCell ref="C177:D177"/>
    <mergeCell ref="C179:D179"/>
    <mergeCell ref="G159:I160"/>
    <mergeCell ref="G215:I216"/>
    <mergeCell ref="C221:D221"/>
    <mergeCell ref="C241:D241"/>
    <mergeCell ref="C248:D248"/>
    <mergeCell ref="C233:D233"/>
    <mergeCell ref="C239:D239"/>
    <mergeCell ref="C207:D207"/>
    <mergeCell ref="C165:D165"/>
    <mergeCell ref="C215:D215"/>
    <mergeCell ref="C232:D232"/>
    <mergeCell ref="E223:E224"/>
    <mergeCell ref="G223:I224"/>
    <mergeCell ref="C242:D242"/>
    <mergeCell ref="G241:I242"/>
    <mergeCell ref="C203:D203"/>
    <mergeCell ref="G203:I204"/>
    <mergeCell ref="C209:D209"/>
    <mergeCell ref="G209:I210"/>
    <mergeCell ref="C213:D213"/>
    <mergeCell ref="G191:I192"/>
    <mergeCell ref="C195:D195"/>
    <mergeCell ref="G232:I233"/>
    <mergeCell ref="G173:I174"/>
    <mergeCell ref="C295:D295"/>
    <mergeCell ref="C297:D297"/>
    <mergeCell ref="C303:D303"/>
    <mergeCell ref="C305:D305"/>
    <mergeCell ref="G289:I290"/>
    <mergeCell ref="C306:D306"/>
    <mergeCell ref="E305:E306"/>
    <mergeCell ref="G305:I306"/>
    <mergeCell ref="C262:D262"/>
    <mergeCell ref="C278:D278"/>
    <mergeCell ref="C279:D279"/>
    <mergeCell ref="G278:I279"/>
    <mergeCell ref="C276:D276"/>
    <mergeCell ref="C281:D281"/>
    <mergeCell ref="G281:I283"/>
    <mergeCell ref="C287:D287"/>
    <mergeCell ref="C110:D110"/>
    <mergeCell ref="C116:D116"/>
    <mergeCell ref="C117:D117"/>
    <mergeCell ref="C289:D289"/>
    <mergeCell ref="C230:D230"/>
    <mergeCell ref="C224:D224"/>
    <mergeCell ref="C223:D223"/>
    <mergeCell ref="C171:D171"/>
    <mergeCell ref="C201:D201"/>
    <mergeCell ref="C191:D191"/>
    <mergeCell ref="C250:D250"/>
  </mergeCells>
  <dataValidations disablePrompts="1" count="2">
    <dataValidation type="list" allowBlank="1" showInputMessage="1" showErrorMessage="1" sqref="E16:E22" xr:uid="{00000000-0002-0000-0000-000001000000}">
      <formula1>$AA$336:$AA$337</formula1>
    </dataValidation>
    <dataValidation type="list" allowBlank="1" showInputMessage="1" showErrorMessage="1" sqref="E254 E261 E268 E275" xr:uid="{A8A18A44-9B70-40B8-99CD-63915F254491}">
      <formula1>$AB$336:$AB$337</formula1>
    </dataValidation>
  </dataValidations>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9"/>
  <sheetViews>
    <sheetView zoomScale="96" zoomScaleNormal="96" workbookViewId="0">
      <selection activeCell="E1" sqref="E1"/>
    </sheetView>
  </sheetViews>
  <sheetFormatPr defaultColWidth="8.85546875" defaultRowHeight="12.75" outlineLevelCol="1" x14ac:dyDescent="0.2"/>
  <cols>
    <col min="1" max="1" width="6.140625" style="163" customWidth="1"/>
    <col min="2" max="2" width="7" style="163" customWidth="1"/>
    <col min="3" max="3" width="6.85546875" style="13" customWidth="1"/>
    <col min="4" max="4" width="60.85546875" style="13" customWidth="1"/>
    <col min="5" max="5" width="18.42578125" style="15" customWidth="1"/>
    <col min="6" max="6" width="13.140625" style="15" customWidth="1"/>
    <col min="7" max="7" width="18.85546875" style="11" customWidth="1"/>
    <col min="8" max="8" width="6.85546875" style="40" customWidth="1"/>
    <col min="9" max="9" width="6.85546875" style="11" customWidth="1" outlineLevel="1"/>
    <col min="10" max="10" width="10.42578125" style="12" customWidth="1" outlineLevel="1"/>
    <col min="11" max="16384" width="8.85546875" style="11"/>
  </cols>
  <sheetData>
    <row r="1" spans="1:11" ht="26.25" customHeight="1" x14ac:dyDescent="0.2">
      <c r="A1" s="9" t="s">
        <v>13</v>
      </c>
      <c r="B1" s="159"/>
      <c r="C1" s="159"/>
      <c r="D1" s="159"/>
      <c r="E1" s="5"/>
      <c r="F1" s="6"/>
      <c r="G1" s="3"/>
      <c r="H1" s="118"/>
      <c r="I1" s="3"/>
      <c r="J1" s="4"/>
      <c r="K1" s="3"/>
    </row>
    <row r="2" spans="1:11" s="13" customFormat="1" ht="26.25" customHeight="1" x14ac:dyDescent="0.25">
      <c r="A2" s="410"/>
      <c r="B2" s="411"/>
      <c r="C2" s="411"/>
      <c r="D2" s="411"/>
      <c r="E2" s="7"/>
      <c r="F2" s="7"/>
      <c r="G2" s="8"/>
      <c r="H2" s="117"/>
      <c r="I2" s="8"/>
      <c r="J2" s="16"/>
      <c r="K2" s="8"/>
    </row>
    <row r="3" spans="1:11" s="13" customFormat="1" ht="21.75" customHeight="1" x14ac:dyDescent="0.25">
      <c r="A3" s="357" t="s">
        <v>1</v>
      </c>
      <c r="B3" s="357"/>
      <c r="C3" s="357"/>
      <c r="D3" s="17">
        <f>'Hitung F1'!$D$4</f>
        <v>0</v>
      </c>
      <c r="E3" s="7"/>
      <c r="F3" s="7"/>
      <c r="G3" s="8"/>
      <c r="H3" s="117"/>
      <c r="I3" s="8"/>
      <c r="J3" s="16"/>
      <c r="K3" s="8"/>
    </row>
    <row r="4" spans="1:11" s="13" customFormat="1" ht="19.5" customHeight="1" x14ac:dyDescent="0.25">
      <c r="A4" s="357" t="s">
        <v>2</v>
      </c>
      <c r="B4" s="357"/>
      <c r="C4" s="357"/>
      <c r="D4" s="17">
        <f>'Hitung F1'!$D$5</f>
        <v>0</v>
      </c>
      <c r="E4" s="7"/>
      <c r="F4" s="7"/>
      <c r="G4" s="8"/>
      <c r="H4" s="117"/>
      <c r="I4" s="8"/>
      <c r="J4" s="16"/>
      <c r="K4" s="8"/>
    </row>
    <row r="5" spans="1:11" s="13" customFormat="1" ht="19.5" customHeight="1" x14ac:dyDescent="0.25">
      <c r="A5" s="357" t="s">
        <v>3</v>
      </c>
      <c r="B5" s="357"/>
      <c r="C5" s="357"/>
      <c r="D5" s="17">
        <f>'Hitung F1'!$D$6</f>
        <v>0</v>
      </c>
      <c r="E5" s="7"/>
      <c r="F5" s="7"/>
      <c r="G5" s="8"/>
      <c r="H5" s="117"/>
      <c r="I5" s="8"/>
      <c r="J5" s="16"/>
      <c r="K5" s="8"/>
    </row>
    <row r="6" spans="1:11" s="13" customFormat="1" ht="19.5" customHeight="1" x14ac:dyDescent="0.25">
      <c r="A6" s="357" t="s">
        <v>42</v>
      </c>
      <c r="B6" s="357"/>
      <c r="C6" s="357"/>
      <c r="D6" s="17" t="str">
        <f>'Hitung F1'!$D$7</f>
        <v>Profesi</v>
      </c>
      <c r="E6" s="7"/>
      <c r="F6" s="7"/>
      <c r="G6" s="8"/>
      <c r="H6" s="117"/>
      <c r="I6" s="8"/>
      <c r="J6" s="16"/>
      <c r="K6" s="8"/>
    </row>
    <row r="7" spans="1:11" s="13" customFormat="1" ht="19.5" customHeight="1" x14ac:dyDescent="0.25">
      <c r="A7" s="357" t="s">
        <v>4</v>
      </c>
      <c r="B7" s="357"/>
      <c r="C7" s="357"/>
      <c r="D7" s="17">
        <f>'Hitung F1'!$D$8</f>
        <v>0</v>
      </c>
      <c r="E7" s="7"/>
      <c r="F7" s="7"/>
      <c r="G7" s="8"/>
      <c r="H7" s="117"/>
      <c r="I7" s="8"/>
      <c r="J7" s="16"/>
      <c r="K7" s="8"/>
    </row>
    <row r="8" spans="1:11" s="13" customFormat="1" ht="19.5" customHeight="1" x14ac:dyDescent="0.25">
      <c r="A8" s="357" t="s">
        <v>6</v>
      </c>
      <c r="B8" s="357"/>
      <c r="C8" s="357"/>
      <c r="D8" s="17">
        <f>'Hitung F1'!$D$11</f>
        <v>0</v>
      </c>
      <c r="E8" s="7"/>
      <c r="F8" s="7"/>
      <c r="G8" s="8"/>
      <c r="H8" s="117"/>
      <c r="I8" s="8"/>
      <c r="J8" s="16"/>
      <c r="K8" s="8"/>
    </row>
    <row r="9" spans="1:11" s="13" customFormat="1" ht="19.5" customHeight="1" x14ac:dyDescent="0.25">
      <c r="A9" s="357" t="s">
        <v>7</v>
      </c>
      <c r="B9" s="357"/>
      <c r="C9" s="357"/>
      <c r="D9" s="17">
        <f>'Hitung F1'!$D$12</f>
        <v>0</v>
      </c>
      <c r="E9" s="7"/>
      <c r="F9" s="7"/>
      <c r="G9" s="8"/>
      <c r="H9" s="117"/>
      <c r="I9" s="8"/>
      <c r="J9" s="16"/>
      <c r="K9" s="8"/>
    </row>
    <row r="10" spans="1:11" s="13" customFormat="1" ht="19.5" customHeight="1" x14ac:dyDescent="0.25">
      <c r="A10" s="413" t="s">
        <v>8</v>
      </c>
      <c r="B10" s="413"/>
      <c r="C10" s="413"/>
      <c r="D10" s="17">
        <f>'Hitung F1'!$D$13</f>
        <v>0</v>
      </c>
      <c r="E10" s="7"/>
      <c r="F10" s="7"/>
      <c r="G10" s="8"/>
      <c r="H10" s="117"/>
      <c r="I10" s="8"/>
      <c r="J10" s="16"/>
      <c r="K10" s="8"/>
    </row>
    <row r="11" spans="1:11" ht="19.5" customHeight="1" x14ac:dyDescent="0.2">
      <c r="A11" s="7"/>
      <c r="B11" s="7"/>
      <c r="C11" s="7"/>
      <c r="D11" s="7"/>
      <c r="E11" s="2"/>
      <c r="F11" s="2"/>
      <c r="G11" s="3"/>
      <c r="H11" s="118"/>
      <c r="I11" s="3"/>
      <c r="J11" s="4"/>
      <c r="K11" s="3"/>
    </row>
    <row r="12" spans="1:11" ht="38.25" customHeight="1" x14ac:dyDescent="0.2">
      <c r="A12" s="10" t="s">
        <v>9</v>
      </c>
      <c r="B12" s="10" t="s">
        <v>10</v>
      </c>
      <c r="C12" s="412" t="s">
        <v>17</v>
      </c>
      <c r="D12" s="412"/>
      <c r="E12" s="412" t="s">
        <v>12</v>
      </c>
      <c r="F12" s="412"/>
      <c r="G12" s="412"/>
      <c r="H12" s="119" t="s">
        <v>14</v>
      </c>
      <c r="I12" s="25" t="s">
        <v>15</v>
      </c>
      <c r="J12" s="18" t="s">
        <v>16</v>
      </c>
      <c r="K12" s="3"/>
    </row>
    <row r="13" spans="1:11" ht="30" customHeight="1" x14ac:dyDescent="0.2">
      <c r="A13" s="41">
        <v>1</v>
      </c>
      <c r="B13" s="99" t="str">
        <f>'Hitung F1'!$B$25</f>
        <v>1.1</v>
      </c>
      <c r="C13" s="304" t="str">
        <f>'Hitung F1'!$C$25</f>
        <v>Visi Keilmuan Program Studi</v>
      </c>
      <c r="D13" s="304"/>
      <c r="E13" s="407" t="str">
        <f>'Hitung F1'!$G$25</f>
        <v>Ketikkan di sini penjelasan mengenai visi keilmuan program studi yang diusulkan</v>
      </c>
      <c r="F13" s="408"/>
      <c r="G13" s="409"/>
      <c r="H13" s="19">
        <f>'Hitung F1'!$E$32</f>
        <v>4</v>
      </c>
      <c r="I13" s="52">
        <f>Pembobotan!Q3</f>
        <v>10.526315789473683</v>
      </c>
      <c r="J13" s="70">
        <f t="shared" ref="J13" si="0">H13*I13</f>
        <v>42.105263157894733</v>
      </c>
      <c r="K13" s="3"/>
    </row>
    <row r="14" spans="1:11" ht="28.7" customHeight="1" x14ac:dyDescent="0.2">
      <c r="A14" s="41">
        <f>A13+1</f>
        <v>2</v>
      </c>
      <c r="B14" s="41" t="str">
        <f>'Hitung F1'!$B$34</f>
        <v>1.2.1</v>
      </c>
      <c r="C14" s="304" t="str">
        <f>'Hitung F1'!$C$34</f>
        <v>Rancangan Profil Lulusan</v>
      </c>
      <c r="D14" s="304"/>
      <c r="E14" s="407" t="str">
        <f>'Hitung F1'!$G$34</f>
        <v>Ketikkan di sini penjelasan mengenai profil lulusan dan uraian kompetensinya yang berelasi dengan visi keilmuan program studi yang diusulkan</v>
      </c>
      <c r="F14" s="408"/>
      <c r="G14" s="409"/>
      <c r="H14" s="19">
        <f>'Hitung F1'!$E$41</f>
        <v>4</v>
      </c>
      <c r="I14" s="52">
        <f>Pembobotan!Q4</f>
        <v>4.2105263157894735</v>
      </c>
      <c r="J14" s="70">
        <f t="shared" ref="J14:J48" si="1">H14*I14</f>
        <v>16.842105263157894</v>
      </c>
      <c r="K14" s="3"/>
    </row>
    <row r="15" spans="1:11" ht="46.35" customHeight="1" x14ac:dyDescent="0.2">
      <c r="A15" s="41">
        <f>A14+1</f>
        <v>3</v>
      </c>
      <c r="B15" s="99" t="str">
        <f>'Hitung F1'!$B$43</f>
        <v>1.2.2</v>
      </c>
      <c r="C15" s="304" t="str">
        <f>'Hitung F1'!$C$43</f>
        <v>Capaian Pembelajaran</v>
      </c>
      <c r="D15" s="304"/>
      <c r="E15" s="407" t="str">
        <f>'Hitung F1'!$G$43</f>
        <v>Ketikkan di sini rumusan capaian pembelajaran merujuk SN Dikti (Pasal 7 butir (a) s.d (d) Permendikbud No 53 Tahun 2023) dan sesuai level 7 Kerangka Kualifikasi Nasional Indonesia (Perpres Nomor 8 Tahun 2012).</v>
      </c>
      <c r="F15" s="408"/>
      <c r="G15" s="409"/>
      <c r="H15" s="19">
        <f>'Hitung F1'!$E$50</f>
        <v>4</v>
      </c>
      <c r="I15" s="52">
        <f>Pembobotan!Q5</f>
        <v>5.2631578947368416</v>
      </c>
      <c r="J15" s="70">
        <f t="shared" si="1"/>
        <v>21.052631578947366</v>
      </c>
      <c r="K15" s="3"/>
    </row>
    <row r="16" spans="1:11" ht="21.6" customHeight="1" x14ac:dyDescent="0.2">
      <c r="A16" s="41">
        <f>A15+1</f>
        <v>4</v>
      </c>
      <c r="B16" s="41" t="str">
        <f>'Hitung F1'!$B$52</f>
        <v>1.2.3</v>
      </c>
      <c r="C16" s="304" t="str">
        <f>'Hitung F1'!$C$52</f>
        <v>Rancangan Susunan Mata Kuliah</v>
      </c>
      <c r="D16" s="304"/>
      <c r="E16" s="394" t="str">
        <f>'Hitung F1'!$G$52</f>
        <v xml:space="preserve">Ketikkan di sini penjelasan mengenai susunan mata kuliah program studi.  </v>
      </c>
      <c r="F16" s="395"/>
      <c r="G16" s="310"/>
      <c r="H16" s="19">
        <f>'Hitung F1'!$E$59</f>
        <v>4</v>
      </c>
      <c r="I16" s="52">
        <f>Pembobotan!Q6</f>
        <v>6.3157894736842106</v>
      </c>
      <c r="J16" s="70">
        <f t="shared" si="1"/>
        <v>25.263157894736842</v>
      </c>
      <c r="K16" s="3"/>
    </row>
    <row r="17" spans="1:11" ht="30" customHeight="1" x14ac:dyDescent="0.2">
      <c r="A17" s="41">
        <f t="shared" ref="A17:A27" si="2">A16+1</f>
        <v>5</v>
      </c>
      <c r="B17" s="99" t="str">
        <f>'Hitung F1'!$B$61</f>
        <v xml:space="preserve">1.3.1 </v>
      </c>
      <c r="C17" s="304" t="str">
        <f>'Hitung F1'!$C$61</f>
        <v>Rancangan Metode Pembelajaran</v>
      </c>
      <c r="D17" s="304"/>
      <c r="E17" s="394" t="str">
        <f>'Hitung F1'!$G$61</f>
        <v>Ketikkan di sini penjelasan mengenai rancangan metode pembelajaran</v>
      </c>
      <c r="F17" s="395"/>
      <c r="G17" s="310"/>
      <c r="H17" s="19">
        <f>'Hitung F1'!$E$68</f>
        <v>4</v>
      </c>
      <c r="I17" s="52">
        <f>Pembobotan!Q7</f>
        <v>4.1551246537396125</v>
      </c>
      <c r="J17" s="70">
        <f t="shared" si="1"/>
        <v>16.62049861495845</v>
      </c>
      <c r="K17" s="3"/>
    </row>
    <row r="18" spans="1:11" ht="30" customHeight="1" x14ac:dyDescent="0.2">
      <c r="A18" s="41">
        <f t="shared" si="2"/>
        <v>6</v>
      </c>
      <c r="B18" s="99" t="str">
        <f>'Hitung F1'!$B$70</f>
        <v>1.3.2</v>
      </c>
      <c r="C18" s="304" t="str">
        <f>'Hitung F1'!$C$70</f>
        <v xml:space="preserve">Rancangan Rencana Pembelajaran Semester </v>
      </c>
      <c r="D18" s="304"/>
      <c r="E18" s="394" t="str">
        <f>'Hitung F1'!$G$70</f>
        <v>Ketikkan di sini jumlah mata kuliah yang memiliki Rencana Pembelajaran Semester (RPS), kejelasan, mutu dan kelengkapan RPS</v>
      </c>
      <c r="F18" s="395"/>
      <c r="G18" s="310"/>
      <c r="H18" s="19">
        <f>'Hitung F1'!$E$77</f>
        <v>4</v>
      </c>
      <c r="I18" s="52">
        <f>Pembobotan!Q8</f>
        <v>4.1551246537396125</v>
      </c>
      <c r="J18" s="70">
        <f t="shared" si="1"/>
        <v>16.62049861495845</v>
      </c>
      <c r="K18" s="3"/>
    </row>
    <row r="19" spans="1:11" ht="30" customHeight="1" x14ac:dyDescent="0.2">
      <c r="A19" s="41">
        <f t="shared" si="2"/>
        <v>7</v>
      </c>
      <c r="B19" s="99" t="str">
        <f>'Hitung F1'!$B$79</f>
        <v>1.3.3.1</v>
      </c>
      <c r="C19" s="304" t="str">
        <f>'Hitung F1'!$C$79</f>
        <v>Pelaksanaan Praktik/Praktikum dan Sejenisnya</v>
      </c>
      <c r="D19" s="304"/>
      <c r="E19" s="394" t="str">
        <f>'Hitung F1'!$G$79</f>
        <v>Ketikkan di sini penjelasan mengenai substansi, durasi, dan tempat pada rancangan LPPPU</v>
      </c>
      <c r="F19" s="395"/>
      <c r="G19" s="310"/>
      <c r="H19" s="19">
        <f>'Hitung F1'!$E$86</f>
        <v>4</v>
      </c>
      <c r="I19" s="52">
        <f>Pembobotan!Q9</f>
        <v>2.0198522622345334</v>
      </c>
      <c r="J19" s="70">
        <f t="shared" si="1"/>
        <v>8.0794090489381336</v>
      </c>
      <c r="K19" s="3"/>
    </row>
    <row r="20" spans="1:11" ht="30" customHeight="1" x14ac:dyDescent="0.2">
      <c r="A20" s="41">
        <f t="shared" si="2"/>
        <v>8</v>
      </c>
      <c r="B20" s="99" t="str">
        <f>'Hitung F1'!$B$88</f>
        <v>1.3.3.2</v>
      </c>
      <c r="C20" s="304" t="str">
        <f>'Hitung F1'!$C$88</f>
        <v>Rencana Pelaksanaan Praktik di tempat LPPPU</v>
      </c>
      <c r="D20" s="304"/>
      <c r="E20" s="394" t="str">
        <f>'Hitung F1'!$G$88</f>
        <v>Ketikkan di sini penjelasan mengenai pelaksanaan praktik di tempat LPPPU</v>
      </c>
      <c r="F20" s="395"/>
      <c r="G20" s="310"/>
      <c r="H20" s="19">
        <f>'Hitung F1'!$E$88</f>
        <v>4</v>
      </c>
      <c r="I20" s="52">
        <f>Pembobotan!Q10</f>
        <v>2.8277931671283474</v>
      </c>
      <c r="J20" s="70">
        <f t="shared" si="1"/>
        <v>11.31117266851339</v>
      </c>
      <c r="K20" s="3"/>
    </row>
    <row r="21" spans="1:11" ht="37.700000000000003" customHeight="1" x14ac:dyDescent="0.2">
      <c r="A21" s="41">
        <f t="shared" si="2"/>
        <v>9</v>
      </c>
      <c r="B21" s="41" t="str">
        <f>'Hitung F1'!$B$125</f>
        <v>1.4</v>
      </c>
      <c r="C21" s="304" t="str">
        <f>'Hitung F1'!$C$125</f>
        <v>Sistem Penilaian Pembelajaran dan Tata Cara Pelaporan Penilaian</v>
      </c>
      <c r="D21" s="304"/>
      <c r="E21" s="394" t="str">
        <f>'Hitung F1'!$G$125</f>
        <v>Ketikkan di sini penjelasan tentang sistem penilaian pembelajaran dan tata cara pelaporan penilaian</v>
      </c>
      <c r="F21" s="395"/>
      <c r="G21" s="310"/>
      <c r="H21" s="19">
        <f>'Hitung F1'!$E$132</f>
        <v>4</v>
      </c>
      <c r="I21" s="52">
        <f>Pembobotan!Q11</f>
        <v>10.526315789473683</v>
      </c>
      <c r="J21" s="70">
        <f t="shared" si="1"/>
        <v>42.105263157894733</v>
      </c>
      <c r="K21" s="3"/>
    </row>
    <row r="22" spans="1:11" ht="30.6" customHeight="1" x14ac:dyDescent="0.2">
      <c r="A22" s="41">
        <f t="shared" si="2"/>
        <v>10</v>
      </c>
      <c r="B22" s="99" t="str">
        <f>'Hitung F1'!$B$134</f>
        <v>2.1.1</v>
      </c>
      <c r="C22" s="304" t="str">
        <f>'Hitung F1'!$C$134</f>
        <v>Jumlah, dan status calon dosen homebase program studi</v>
      </c>
      <c r="D22" s="304"/>
      <c r="E22" s="394" t="str">
        <f>'Hitung F1'!$G$134</f>
        <v>Ketikkan di sini penjelasan mengenai  jumlah dan status calon dosen homebase</v>
      </c>
      <c r="F22" s="395"/>
      <c r="G22" s="310"/>
      <c r="H22" s="19">
        <f>'Hitung F1'!$E$139</f>
        <v>4</v>
      </c>
      <c r="I22" s="52">
        <f>Pembobotan!Q12</f>
        <v>1.646903820816864</v>
      </c>
      <c r="J22" s="70">
        <f t="shared" si="1"/>
        <v>6.5876152832674562</v>
      </c>
      <c r="K22" s="3"/>
    </row>
    <row r="23" spans="1:11" ht="34.35" customHeight="1" x14ac:dyDescent="0.2">
      <c r="A23" s="41">
        <f t="shared" si="2"/>
        <v>11</v>
      </c>
      <c r="B23" s="99" t="str">
        <f>'Hitung F1'!$B$141</f>
        <v>2.1.2</v>
      </c>
      <c r="C23" s="304" t="str">
        <f>'Hitung F1'!$C$141</f>
        <v>Dosen homebase berpendidikan doktor</v>
      </c>
      <c r="D23" s="304"/>
      <c r="E23" s="394" t="str">
        <f>'Hitung F1'!$G$141</f>
        <v xml:space="preserve">Ketikkan di sini penjelasan mengenai persentase calon dosen homebase yang berpendidikan doktor </v>
      </c>
      <c r="F23" s="395"/>
      <c r="G23" s="310"/>
      <c r="H23" s="19">
        <f>'Hitung F1'!$E$145</f>
        <v>4</v>
      </c>
      <c r="I23" s="52">
        <f>Pembobotan!Q13</f>
        <v>0.98814229249011842</v>
      </c>
      <c r="J23" s="70">
        <f t="shared" si="1"/>
        <v>3.9525691699604737</v>
      </c>
      <c r="K23" s="3"/>
    </row>
    <row r="24" spans="1:11" ht="34.35" customHeight="1" x14ac:dyDescent="0.2">
      <c r="A24" s="41">
        <f t="shared" si="2"/>
        <v>12</v>
      </c>
      <c r="B24" s="99" t="str">
        <f>'Hitung F1'!$B$147</f>
        <v>2.1.3</v>
      </c>
      <c r="C24" s="304" t="str">
        <f>'Hitung F1'!$C$147</f>
        <v>Kepemilikian SSP atau STR dosen homebase yang bidang keahliannya sesuai dengan kompetensi PS.</v>
      </c>
      <c r="D24" s="304"/>
      <c r="E24" s="394" t="str">
        <f>'Hitung F1'!$G$147</f>
        <v>Ketikkan di sini penjelasan mengenai persentase calon dosen homebase yang memiliki SSP atau STR</v>
      </c>
      <c r="F24" s="395"/>
      <c r="G24" s="310"/>
      <c r="H24" s="19">
        <f>'Hitung F1'!$E$151</f>
        <v>4</v>
      </c>
      <c r="I24" s="52">
        <f>Pembobotan!Q14</f>
        <v>2.3056653491436094</v>
      </c>
      <c r="J24" s="70">
        <f t="shared" si="1"/>
        <v>9.2226613965744377</v>
      </c>
      <c r="K24" s="3"/>
    </row>
    <row r="25" spans="1:11" ht="34.35" customHeight="1" x14ac:dyDescent="0.2">
      <c r="A25" s="41">
        <f t="shared" si="2"/>
        <v>13</v>
      </c>
      <c r="B25" s="99" t="str">
        <f>'Hitung F1'!$B$153</f>
        <v>2.1.4</v>
      </c>
      <c r="C25" s="304" t="str">
        <f>'Hitung F1'!$C$153</f>
        <v>Kepemilikan SIPP atau SILP dosen homebase yang bidang keahliannya sesuai dengan kompetensi PS.</v>
      </c>
      <c r="D25" s="304"/>
      <c r="E25" s="394" t="str">
        <f>'Hitung F1'!$G$153</f>
        <v>Ketikkan di sini penjelasan mengenai persentase calon dosen homebase yang memiliki SIPP atau SILP</v>
      </c>
      <c r="F25" s="395"/>
      <c r="G25" s="310"/>
      <c r="H25" s="19">
        <f>'Hitung F1'!$E$157</f>
        <v>4</v>
      </c>
      <c r="I25" s="52">
        <f>Pembobotan!Q15</f>
        <v>2.3056653491436094</v>
      </c>
      <c r="J25" s="70">
        <f t="shared" si="1"/>
        <v>9.2226613965744377</v>
      </c>
      <c r="K25" s="3"/>
    </row>
    <row r="26" spans="1:11" ht="34.35" customHeight="1" x14ac:dyDescent="0.2">
      <c r="A26" s="41">
        <f t="shared" si="2"/>
        <v>14</v>
      </c>
      <c r="B26" s="99">
        <f>'Hitung F1'!$B$159</f>
        <v>2.2000000000000002</v>
      </c>
      <c r="C26" s="304" t="str">
        <f>'Hitung F1'!$C$159</f>
        <v>Luaran Calon Dosen Homebase</v>
      </c>
      <c r="D26" s="304"/>
      <c r="E26" s="394" t="str">
        <f>'Hitung F1'!$G$159</f>
        <v>Ketikkan disini penjelasan mengenai keterlibatan dosen homebase dalam penulisan artikel ilmiah hasil penelitian dan pengabdian kepada masyarakat</v>
      </c>
      <c r="F26" s="395"/>
      <c r="G26" s="310"/>
      <c r="H26" s="19">
        <f>'Hitung F1'!$E$157</f>
        <v>4</v>
      </c>
      <c r="I26" s="52">
        <f>Pembobotan!Q16</f>
        <v>7.2463768115942013</v>
      </c>
      <c r="J26" s="70">
        <f t="shared" ref="J26" si="3">H26*I26</f>
        <v>28.985507246376805</v>
      </c>
      <c r="K26" s="3"/>
    </row>
    <row r="27" spans="1:11" ht="34.35" customHeight="1" x14ac:dyDescent="0.2">
      <c r="A27" s="41">
        <f t="shared" si="2"/>
        <v>15</v>
      </c>
      <c r="B27" s="99" t="str">
        <f>'Hitung F1'!$B$167</f>
        <v>2.3.1</v>
      </c>
      <c r="C27" s="304" t="str">
        <f>'Hitung F1'!$C$167</f>
        <v>Kualifikasi akademik supervisor substansi</v>
      </c>
      <c r="D27" s="304"/>
      <c r="E27" s="394" t="str">
        <f>'Hitung F1'!$G$167</f>
        <v>Ketikkan di sini penjelasan mengenai persentase calon supervisor substansi yang berpendidikan minimal magister dan profesi psikolog</v>
      </c>
      <c r="F27" s="395"/>
      <c r="G27" s="310"/>
      <c r="H27" s="19">
        <f>'Hitung F1'!$E$171</f>
        <v>4</v>
      </c>
      <c r="I27" s="52">
        <f>Pembobotan!Q17</f>
        <v>1.0064412238325282</v>
      </c>
      <c r="J27" s="70">
        <f t="shared" si="1"/>
        <v>4.0257648953301128</v>
      </c>
      <c r="K27" s="3"/>
    </row>
    <row r="28" spans="1:11" ht="34.35" customHeight="1" x14ac:dyDescent="0.2">
      <c r="A28" s="41">
        <f t="shared" ref="A28:A48" si="4">A27+1</f>
        <v>16</v>
      </c>
      <c r="B28" s="99" t="str">
        <f>'Hitung F1'!$B$173</f>
        <v>2.3.2</v>
      </c>
      <c r="C28" s="304" t="str">
        <f>'Hitung F1'!$C$173</f>
        <v>Kepemilikan Sertifikat Sebutan Psikolog (SSP) atau Surat Tanda Register (STR) aktif dari calon supervisor substansi</v>
      </c>
      <c r="D28" s="304"/>
      <c r="E28" s="394" t="str">
        <f>'Hitung F1'!$G$173</f>
        <v>Ketikkan di sini penjelasan mengenai persentase calon supervisor substansi yang memiliki SSP atau STR</v>
      </c>
      <c r="F28" s="395"/>
      <c r="G28" s="310"/>
      <c r="H28" s="19">
        <f>'Hitung F1'!$E$177</f>
        <v>4</v>
      </c>
      <c r="I28" s="52">
        <f>Pembobotan!Q18</f>
        <v>1.4090177133655393</v>
      </c>
      <c r="J28" s="70">
        <f t="shared" si="1"/>
        <v>5.6360708534621571</v>
      </c>
      <c r="K28" s="3"/>
    </row>
    <row r="29" spans="1:11" ht="34.35" customHeight="1" x14ac:dyDescent="0.2">
      <c r="A29" s="41">
        <f t="shared" si="4"/>
        <v>17</v>
      </c>
      <c r="B29" s="99" t="str">
        <f>'Hitung F1'!$B$179</f>
        <v>2.3.3</v>
      </c>
      <c r="C29" s="304" t="str">
        <f>'Hitung F1'!$C$179</f>
        <v>Kepemilikan surat ijin praktik psikologi (SIPP) atau Surat Izin Layanan Psikolog (SILP) yang masih berlaku dari calon supervisor substansi</v>
      </c>
      <c r="D29" s="304"/>
      <c r="E29" s="394" t="str">
        <f>'Hitung F1'!$G$179</f>
        <v>Ketikkan di sini penjelasan mengenai persentase calon supervisor substansi yang memiliki SIPP atau SILP</v>
      </c>
      <c r="F29" s="395"/>
      <c r="G29" s="310"/>
      <c r="H29" s="19">
        <f>'Hitung F1'!$E$183</f>
        <v>4</v>
      </c>
      <c r="I29" s="52">
        <f>Pembobotan!Q19</f>
        <v>1.4090177133655393</v>
      </c>
      <c r="J29" s="70">
        <f t="shared" si="1"/>
        <v>5.6360708534621571</v>
      </c>
      <c r="K29" s="3"/>
    </row>
    <row r="30" spans="1:11" ht="34.35" customHeight="1" x14ac:dyDescent="0.2">
      <c r="A30" s="41">
        <f t="shared" si="4"/>
        <v>18</v>
      </c>
      <c r="B30" s="99" t="str">
        <f>'Hitung F1'!$B$185</f>
        <v>2.3.4</v>
      </c>
      <c r="C30" s="304" t="str">
        <f>'Hitung F1'!$C$185</f>
        <v>Pengalaman praktek psikologi dari supervisor substansi</v>
      </c>
      <c r="D30" s="304"/>
      <c r="E30" s="394" t="str">
        <f>'Hitung F1'!$G$185</f>
        <v>Ketikkan di sini penjelasan mengenai persentase calon supervisor substansi yang memiliki pengalaman kerja &gt;= 2 tahun</v>
      </c>
      <c r="F30" s="395"/>
      <c r="G30" s="310"/>
      <c r="H30" s="19">
        <f>'Hitung F1'!$E$189</f>
        <v>4</v>
      </c>
      <c r="I30" s="52">
        <f>Pembobotan!Q20</f>
        <v>1.2077294685990336</v>
      </c>
      <c r="J30" s="70">
        <f t="shared" si="1"/>
        <v>4.8309178743961345</v>
      </c>
      <c r="K30" s="3"/>
    </row>
    <row r="31" spans="1:11" ht="47.1" customHeight="1" x14ac:dyDescent="0.2">
      <c r="A31" s="41">
        <f t="shared" si="4"/>
        <v>19</v>
      </c>
      <c r="B31" s="99" t="str">
        <f>'Hitung F1'!$B$191</f>
        <v>2.3.5</v>
      </c>
      <c r="C31" s="304" t="str">
        <f>'Hitung F1'!$C$191</f>
        <v xml:space="preserve">Kepemilikan sertifikat lulus pelatihan supervisor substansi yang diselenggarakan oleh asosiasi penyelenggara pendidikan tinggi psikologi yang bekerjasama dengan Induk Organisasi Profesi Himpunan Psikologi  </v>
      </c>
      <c r="D31" s="304"/>
      <c r="E31" s="394" t="str">
        <f>'Hitung F1'!$G$191</f>
        <v>Ketikkan di sini penjelasan mengenai  kepemilikan sertifikat lulus pelatihan supervisor substansi</v>
      </c>
      <c r="F31" s="395"/>
      <c r="G31" s="310"/>
      <c r="H31" s="19">
        <f>'Hitung F1'!$E$195</f>
        <v>4</v>
      </c>
      <c r="I31" s="52">
        <f>Pembobotan!Q21</f>
        <v>1.2077294685990336</v>
      </c>
      <c r="J31" s="70">
        <f t="shared" si="1"/>
        <v>4.8309178743961345</v>
      </c>
      <c r="K31" s="3"/>
    </row>
    <row r="32" spans="1:11" ht="34.35" customHeight="1" x14ac:dyDescent="0.2">
      <c r="A32" s="41">
        <f t="shared" si="4"/>
        <v>20</v>
      </c>
      <c r="B32" s="99" t="str">
        <f>'Hitung F1'!$B$197</f>
        <v>2.3.6</v>
      </c>
      <c r="C32" s="304" t="str">
        <f>'Hitung F1'!$C$197</f>
        <v>Kesesuaian keahlian supervisor substansi dengan jenis bimbingan LPPPU</v>
      </c>
      <c r="D32" s="304"/>
      <c r="E32" s="394" t="str">
        <f>'Hitung F1'!$G$197</f>
        <v>Ketikkan di sini penjelasan mengenai persentase calon supervisor substansi yang memiliki keahlian sama dengan jenis bimbingan LPPPU</v>
      </c>
      <c r="F32" s="395"/>
      <c r="G32" s="310"/>
      <c r="H32" s="19">
        <f>'Hitung F1'!$E$201</f>
        <v>4</v>
      </c>
      <c r="I32" s="52">
        <f>Pembobotan!Q22</f>
        <v>1.0064412238325282</v>
      </c>
      <c r="J32" s="70">
        <f t="shared" si="1"/>
        <v>4.0257648953301128</v>
      </c>
      <c r="K32" s="3"/>
    </row>
    <row r="33" spans="1:11" ht="48" customHeight="1" x14ac:dyDescent="0.2">
      <c r="A33" s="41">
        <f t="shared" si="4"/>
        <v>21</v>
      </c>
      <c r="B33" s="99" t="str">
        <f>'Hitung F1'!$B$203</f>
        <v>2.4.1</v>
      </c>
      <c r="C33" s="304" t="str">
        <f>'Hitung F1'!$C$203</f>
        <v>Kualifikasi akademik dan pengalaman kerja supervisor administrasi</v>
      </c>
      <c r="D33" s="304"/>
      <c r="E33" s="394" t="str">
        <f>'Hitung F1'!$G$203</f>
        <v>Ketikkan di sini penjelasan mengenai persentase calon supervisor administrasi yang berpendidikan minimal SMU dengan pengalaman kerja &gt; 5 (lima) tahun atau sarjana berpengalaman minimal 1 (satu) tahun</v>
      </c>
      <c r="F33" s="395"/>
      <c r="G33" s="310"/>
      <c r="H33" s="19">
        <f>'Hitung F1'!$E$207</f>
        <v>4</v>
      </c>
      <c r="I33" s="52">
        <f>Pembobotan!Q23</f>
        <v>3.6231884057971007</v>
      </c>
      <c r="J33" s="70">
        <f t="shared" si="1"/>
        <v>14.492753623188403</v>
      </c>
      <c r="K33" s="3"/>
    </row>
    <row r="34" spans="1:11" ht="34.35" customHeight="1" x14ac:dyDescent="0.2">
      <c r="A34" s="41">
        <f t="shared" si="4"/>
        <v>22</v>
      </c>
      <c r="B34" s="99" t="str">
        <f>'Hitung F1'!$B$209</f>
        <v>2.4.2</v>
      </c>
      <c r="C34" s="304" t="str">
        <f>'Hitung F1'!$C$209</f>
        <v>Penugasan formal  (dari Prodi atau dari Institusinya)</v>
      </c>
      <c r="D34" s="304"/>
      <c r="E34" s="394" t="str">
        <f>'Hitung F1'!$G$209</f>
        <v>Ketikkan di sini penjelasan mengenai persentase calon supervisor administrasi yang memiliki surat tugas sesuai dengan ketentuan</v>
      </c>
      <c r="F34" s="395"/>
      <c r="G34" s="310"/>
      <c r="H34" s="19">
        <f>'Hitung F1'!$E$213</f>
        <v>4</v>
      </c>
      <c r="I34" s="52">
        <f>Pembobotan!Q24</f>
        <v>3.6231884057971007</v>
      </c>
      <c r="J34" s="70">
        <f t="shared" si="1"/>
        <v>14.492753623188403</v>
      </c>
      <c r="K34" s="3"/>
    </row>
    <row r="35" spans="1:11" ht="22.35" customHeight="1" x14ac:dyDescent="0.2">
      <c r="A35" s="41">
        <f t="shared" si="4"/>
        <v>23</v>
      </c>
      <c r="B35" s="99" t="str">
        <f>'Hitung F1'!$B$215</f>
        <v xml:space="preserve">2.5 </v>
      </c>
      <c r="C35" s="304" t="str">
        <f>'Hitung F1'!$C$215</f>
        <v>Tenaga Kependidikan</v>
      </c>
      <c r="D35" s="304"/>
      <c r="E35" s="394" t="str">
        <f>'Hitung F1'!$G$215</f>
        <v>Ketikkan di sini penjelasan mengenai komposisi tenaga kependidikan</v>
      </c>
      <c r="F35" s="395"/>
      <c r="G35" s="310"/>
      <c r="H35" s="19">
        <f>'Hitung F1'!$E$221</f>
        <v>4</v>
      </c>
      <c r="I35" s="52">
        <f>Pembobotan!Q25</f>
        <v>4.3478260869565215</v>
      </c>
      <c r="J35" s="70">
        <f t="shared" si="1"/>
        <v>17.391304347826086</v>
      </c>
      <c r="K35" s="3"/>
    </row>
    <row r="36" spans="1:11" ht="34.35" customHeight="1" x14ac:dyDescent="0.2">
      <c r="A36" s="41">
        <f t="shared" si="4"/>
        <v>24</v>
      </c>
      <c r="B36" s="99" t="str">
        <f>'Hitung F1'!$B$223</f>
        <v>3.1.1</v>
      </c>
      <c r="C36" s="304" t="str">
        <f>'Hitung F1'!$C$223</f>
        <v>Struktur Organisasi dan Tata Kerja Unit Pengelola Program Studi</v>
      </c>
      <c r="D36" s="304"/>
      <c r="E36" s="394" t="str">
        <f>'Hitung F1'!$G$223</f>
        <v>Ketikkan di sini penjelasan mengenai Struktur Organisasi dan Tata Kerja Unit Pengelola Program Studi</v>
      </c>
      <c r="F36" s="395"/>
      <c r="G36" s="310"/>
      <c r="H36" s="19">
        <f>'Hitung F1'!$E$230</f>
        <v>4</v>
      </c>
      <c r="I36" s="52">
        <f>Pembobotan!Q26</f>
        <v>1.9230769230769231</v>
      </c>
      <c r="J36" s="70">
        <f t="shared" si="1"/>
        <v>7.6923076923076925</v>
      </c>
      <c r="K36" s="3"/>
    </row>
    <row r="37" spans="1:11" ht="29.45" customHeight="1" x14ac:dyDescent="0.2">
      <c r="A37" s="41">
        <f t="shared" si="4"/>
        <v>25</v>
      </c>
      <c r="B37" s="99" t="str">
        <f>'Hitung F1'!$B$232</f>
        <v>3.1.2</v>
      </c>
      <c r="C37" s="304" t="str">
        <f>'Hitung F1'!$C$232</f>
        <v>Perwujudan Good Governance Dengan Enam Pilar Tata Pamong Untuk Program Studi yang diusulkan</v>
      </c>
      <c r="D37" s="304"/>
      <c r="E37" s="407" t="str">
        <f>'Hitung F1'!$G$232</f>
        <v>Ketikkan di sini penjelasan tentangg rancangan tata kelola yang mencakup lima aspek</v>
      </c>
      <c r="F37" s="408"/>
      <c r="G37" s="409"/>
      <c r="H37" s="19">
        <f>'Hitung F1'!$E$239</f>
        <v>4</v>
      </c>
      <c r="I37" s="52">
        <f>Pembobotan!Q27</f>
        <v>1.9230769230769231</v>
      </c>
      <c r="J37" s="70">
        <f t="shared" si="1"/>
        <v>7.6923076923076925</v>
      </c>
      <c r="K37" s="3"/>
    </row>
    <row r="38" spans="1:11" ht="20.45" customHeight="1" x14ac:dyDescent="0.2">
      <c r="A38" s="41">
        <f t="shared" si="4"/>
        <v>26</v>
      </c>
      <c r="B38" s="99" t="str">
        <f>'Hitung F1'!$B$241</f>
        <v xml:space="preserve">3.2 </v>
      </c>
      <c r="C38" s="304" t="str">
        <f>'Hitung F1'!$C$241</f>
        <v>Keterlaksanaan Sistem Penjaminan Mutu Internal Perguruan Tinggi Pengusul</v>
      </c>
      <c r="D38" s="304"/>
      <c r="E38" s="394" t="str">
        <f>'Hitung F1'!$G$241</f>
        <v xml:space="preserve">Jelaskan rencana sistem penjaminan mutu program studi </v>
      </c>
      <c r="F38" s="395"/>
      <c r="G38" s="310"/>
      <c r="H38" s="19">
        <f>'Hitung F1'!$E$248</f>
        <v>4</v>
      </c>
      <c r="I38" s="52">
        <f>Pembobotan!Q28</f>
        <v>3.8461538461538463</v>
      </c>
      <c r="J38" s="70">
        <f t="shared" si="1"/>
        <v>15.384615384615385</v>
      </c>
      <c r="K38" s="3"/>
    </row>
    <row r="39" spans="1:11" ht="20.45" customHeight="1" x14ac:dyDescent="0.2">
      <c r="A39" s="41">
        <f t="shared" si="4"/>
        <v>27</v>
      </c>
      <c r="B39" s="99" t="str">
        <f>'Hitung F1'!$B$250</f>
        <v>3.3.1.1</v>
      </c>
      <c r="C39" s="304" t="str">
        <f>'Hitung F1'!$C$250</f>
        <v>Ruang Kuliah (gunakan data Butir 3.3.1 yang ada di instrumen)</v>
      </c>
      <c r="D39" s="304"/>
      <c r="E39" s="394" t="str">
        <f>'Hitung F1'!$G$251</f>
        <v>Ketikkan disini penjelasan mengenai ketersediaan ruang kuliah</v>
      </c>
      <c r="F39" s="395"/>
      <c r="G39" s="310"/>
      <c r="H39" s="19">
        <f>'Hitung F1'!$E$255</f>
        <v>4</v>
      </c>
      <c r="I39" s="52">
        <f>Pembobotan!Q29</f>
        <v>0.17258382642998027</v>
      </c>
      <c r="J39" s="70">
        <f t="shared" si="1"/>
        <v>0.69033530571992108</v>
      </c>
      <c r="K39" s="3"/>
    </row>
    <row r="40" spans="1:11" ht="20.45" customHeight="1" x14ac:dyDescent="0.2">
      <c r="A40" s="41">
        <f t="shared" si="4"/>
        <v>28</v>
      </c>
      <c r="B40" s="99" t="str">
        <f>'Hitung F1'!$B$257</f>
        <v>3.3.1.2</v>
      </c>
      <c r="C40" s="304" t="str">
        <f>'Hitung F1'!$C$257</f>
        <v>Ruang Kerja Dosen (gunakan data Butir 3.3.1)</v>
      </c>
      <c r="D40" s="304"/>
      <c r="E40" s="394" t="str">
        <f>'Hitung F1'!$G$258</f>
        <v>Ketikkan disini penjelasan mengenai ketersediaan ruang kerja dosen</v>
      </c>
      <c r="F40" s="395"/>
      <c r="G40" s="310"/>
      <c r="H40" s="19">
        <f>'Hitung F1'!$E$262</f>
        <v>4</v>
      </c>
      <c r="I40" s="52">
        <f>Pembobotan!Q30</f>
        <v>0.17258382642998027</v>
      </c>
      <c r="J40" s="70">
        <f t="shared" si="1"/>
        <v>0.69033530571992108</v>
      </c>
      <c r="K40" s="3"/>
    </row>
    <row r="41" spans="1:11" ht="20.45" customHeight="1" x14ac:dyDescent="0.2">
      <c r="A41" s="41">
        <f t="shared" si="4"/>
        <v>29</v>
      </c>
      <c r="B41" s="99" t="str">
        <f>'Hitung F1'!$B$264</f>
        <v>3.3.1.3</v>
      </c>
      <c r="C41" s="304" t="str">
        <f>'Hitung F1'!$C$264</f>
        <v>Ruang Kerja Pegawai/Kantor dan Administrasi (gunakan data Butir 3.3.1)</v>
      </c>
      <c r="D41" s="304"/>
      <c r="E41" s="394" t="str">
        <f>'Hitung F1'!$G$265</f>
        <v>Ketikkan disini penjelasan mengenai ketersediaan ruang kantor/administrasi</v>
      </c>
      <c r="F41" s="395"/>
      <c r="G41" s="310"/>
      <c r="H41" s="19">
        <f>'Hitung F1'!$E$269</f>
        <v>4</v>
      </c>
      <c r="I41" s="52">
        <f>Pembobotan!Q31</f>
        <v>0.17258382642998027</v>
      </c>
      <c r="J41" s="70">
        <f t="shared" si="1"/>
        <v>0.69033530571992108</v>
      </c>
      <c r="K41" s="3"/>
    </row>
    <row r="42" spans="1:11" ht="28.7" customHeight="1" x14ac:dyDescent="0.2">
      <c r="A42" s="41">
        <f t="shared" si="4"/>
        <v>30</v>
      </c>
      <c r="B42" s="99" t="str">
        <f>'Hitung F1'!$B$271</f>
        <v>3.3.1.4</v>
      </c>
      <c r="C42" s="304" t="str">
        <f>'Hitung F1'!$C$271</f>
        <v>Ruang Seminar/Diskusi (gunakan data Butir 3.3.1)</v>
      </c>
      <c r="D42" s="304"/>
      <c r="E42" s="394" t="str">
        <f>'Hitung F1'!$G$272</f>
        <v>Ketikkan disini penjelasan mengenai ketersediaan ruang seminar/diskusi</v>
      </c>
      <c r="F42" s="395"/>
      <c r="G42" s="310"/>
      <c r="H42" s="19">
        <f>'Hitung F1'!$E$276</f>
        <v>4</v>
      </c>
      <c r="I42" s="52">
        <f>Pembobotan!Q32</f>
        <v>0.20710059171597633</v>
      </c>
      <c r="J42" s="70">
        <f t="shared" si="1"/>
        <v>0.82840236686390534</v>
      </c>
      <c r="K42" s="3"/>
    </row>
    <row r="43" spans="1:11" ht="28.7" customHeight="1" x14ac:dyDescent="0.2">
      <c r="A43" s="41">
        <f t="shared" si="4"/>
        <v>31</v>
      </c>
      <c r="B43" s="99" t="str">
        <f>'Hitung F1'!$B$278</f>
        <v>3.3.1.5</v>
      </c>
      <c r="C43" s="394" t="str">
        <f>'Hitung F1'!$C$278</f>
        <v>Luas total ruang perpustakaan (m2) (gunakan data Butir 3.3.1)</v>
      </c>
      <c r="D43" s="310"/>
      <c r="E43" s="394" t="str">
        <f>'Hitung F1'!$G$278</f>
        <v>Ketikkan disini penjelasan mengenai ketersediaan ruang perpustakaan</v>
      </c>
      <c r="F43" s="395"/>
      <c r="G43" s="310"/>
      <c r="H43" s="19">
        <f>'Hitung F1'!$E$279</f>
        <v>4</v>
      </c>
      <c r="I43" s="52">
        <f>Pembobotan!Q33</f>
        <v>0.17258382642998027</v>
      </c>
      <c r="J43" s="70">
        <f t="shared" ref="J43" si="5">H43*I43</f>
        <v>0.69033530571992108</v>
      </c>
      <c r="K43" s="3"/>
    </row>
    <row r="44" spans="1:11" ht="29.1" customHeight="1" x14ac:dyDescent="0.2">
      <c r="A44" s="41">
        <f t="shared" si="4"/>
        <v>32</v>
      </c>
      <c r="B44" s="99" t="str">
        <f>'Hitung F1'!$B$281</f>
        <v>3.3.2</v>
      </c>
      <c r="C44" s="304" t="str">
        <f>'Hitung F1'!$C$281</f>
        <v>Ruang Tetap Mahasiswa/i Profesi</v>
      </c>
      <c r="D44" s="304"/>
      <c r="E44" s="394" t="str">
        <f>'Hitung F1'!$G$281</f>
        <v>Ketikkan disini penjelasan tentang luas, kapasitas, dan status ruang tetap mahasiswa profesi</v>
      </c>
      <c r="F44" s="395"/>
      <c r="G44" s="310"/>
      <c r="H44" s="19">
        <f>'Hitung F1'!$E$287</f>
        <v>4</v>
      </c>
      <c r="I44" s="52">
        <f>Pembobotan!Q34</f>
        <v>1.0769230769230766</v>
      </c>
      <c r="J44" s="70">
        <f t="shared" si="1"/>
        <v>4.3076923076923066</v>
      </c>
      <c r="K44" s="3"/>
    </row>
    <row r="45" spans="1:11" ht="29.1" customHeight="1" x14ac:dyDescent="0.2">
      <c r="A45" s="41">
        <f>A44+1</f>
        <v>33</v>
      </c>
      <c r="B45" s="99" t="str">
        <f>'Hitung F1'!$B$289</f>
        <v>3.3.3.1</v>
      </c>
      <c r="C45" s="304" t="str">
        <f>'Hitung F1'!$C$289</f>
        <v>Ruang Akademik Khusus</v>
      </c>
      <c r="D45" s="304"/>
      <c r="E45" s="394" t="str">
        <f>'Hitung F1'!$G$289</f>
        <v>Ketikkan disini penjelasan mengenai ketersediaan ruang akademik khusus</v>
      </c>
      <c r="F45" s="395"/>
      <c r="G45" s="310"/>
      <c r="H45" s="19">
        <f>'Hitung F1'!$E$295</f>
        <v>4</v>
      </c>
      <c r="I45" s="52">
        <f>Pembobotan!Q35</f>
        <v>0.52350427350427353</v>
      </c>
      <c r="J45" s="70">
        <f t="shared" si="1"/>
        <v>2.0940170940170941</v>
      </c>
      <c r="K45" s="3"/>
    </row>
    <row r="46" spans="1:11" ht="29.1" customHeight="1" x14ac:dyDescent="0.2">
      <c r="A46" s="41">
        <f t="shared" ref="A46:A47" si="6">A45+1</f>
        <v>34</v>
      </c>
      <c r="B46" s="99" t="str">
        <f>'Hitung F1'!$B$297</f>
        <v>3.3.3.2</v>
      </c>
      <c r="C46" s="304" t="str">
        <f>'Hitung F1'!$C$297</f>
        <v>Perangkat Asesmen</v>
      </c>
      <c r="D46" s="304"/>
      <c r="E46" s="394" t="str">
        <f>'Hitung F1'!$G$297</f>
        <v>Ketikkan disini penjelasan mengenai ketersediaan perangkat asesmen</v>
      </c>
      <c r="F46" s="395"/>
      <c r="G46" s="310"/>
      <c r="H46" s="19">
        <f>'Hitung F1'!$E$303</f>
        <v>4</v>
      </c>
      <c r="I46" s="52">
        <f>Pembobotan!Q36</f>
        <v>0.73290598290598297</v>
      </c>
      <c r="J46" s="70">
        <f t="shared" si="1"/>
        <v>2.9316239316239319</v>
      </c>
      <c r="K46" s="3"/>
    </row>
    <row r="47" spans="1:11" ht="29.1" customHeight="1" x14ac:dyDescent="0.2">
      <c r="A47" s="41">
        <f t="shared" si="6"/>
        <v>35</v>
      </c>
      <c r="B47" s="101" t="str">
        <f>'Hitung F1'!$B$305</f>
        <v>3.3.4</v>
      </c>
      <c r="C47" s="304" t="str">
        <f>'Hitung F1'!$C$305</f>
        <v>Layanan Psikologi di luar kampus</v>
      </c>
      <c r="D47" s="304"/>
      <c r="E47" s="394" t="str">
        <f>'Hitung F1'!$G$305</f>
        <v>Ketikkan disini penjelasan tentang layanan psikologi di luar kampus</v>
      </c>
      <c r="F47" s="395"/>
      <c r="G47" s="310"/>
      <c r="H47" s="19">
        <f>'Hitung F1'!$E$312</f>
        <v>4</v>
      </c>
      <c r="I47" s="52">
        <f>Pembobotan!Q37</f>
        <v>1.2564102564102564</v>
      </c>
      <c r="J47" s="70">
        <f t="shared" si="1"/>
        <v>5.0256410256410255</v>
      </c>
      <c r="K47" s="3"/>
    </row>
    <row r="48" spans="1:11" ht="29.1" customHeight="1" x14ac:dyDescent="0.2">
      <c r="A48" s="41">
        <f t="shared" si="4"/>
        <v>36</v>
      </c>
      <c r="B48" s="101" t="str">
        <f>'Hitung F1'!$B$314</f>
        <v>3.4</v>
      </c>
      <c r="C48" s="304" t="str">
        <f>'Hitung F1'!$C$314</f>
        <v>Rancangan Tata Cara Penerimaan Mahasiswa</v>
      </c>
      <c r="D48" s="304"/>
      <c r="E48" s="394" t="str">
        <f>'Hitung F1'!$G$314</f>
        <v>Ketikkan disini penjelasan tentang rancangan tata cara penerimaan mahasiswa</v>
      </c>
      <c r="F48" s="395"/>
      <c r="G48" s="310"/>
      <c r="H48" s="19">
        <f>'Hitung F1'!$E$321</f>
        <v>4</v>
      </c>
      <c r="I48" s="52">
        <f>Pembobotan!Q38</f>
        <v>4.4871794871794863</v>
      </c>
      <c r="J48" s="70">
        <f t="shared" si="1"/>
        <v>17.948717948717945</v>
      </c>
      <c r="K48" s="3"/>
    </row>
    <row r="49" spans="1:11" ht="18" customHeight="1" x14ac:dyDescent="0.2">
      <c r="A49" s="51"/>
      <c r="B49" s="51"/>
      <c r="C49" s="8"/>
      <c r="D49" s="8"/>
      <c r="E49" s="20"/>
      <c r="F49" s="20"/>
      <c r="H49" s="406"/>
      <c r="I49" s="406"/>
      <c r="J49" s="120">
        <f>SUM(J13:J48)</f>
        <v>399.99999999999989</v>
      </c>
      <c r="K49" s="3"/>
    </row>
    <row r="50" spans="1:11" ht="30" customHeight="1" x14ac:dyDescent="0.2">
      <c r="A50" s="51"/>
      <c r="B50" s="51"/>
      <c r="C50" s="405" t="s">
        <v>26</v>
      </c>
      <c r="D50" s="405"/>
      <c r="E50" s="20"/>
      <c r="F50" s="20"/>
      <c r="G50" s="3"/>
      <c r="H50" s="118"/>
      <c r="I50" s="3"/>
      <c r="J50" s="4"/>
      <c r="K50" s="3"/>
    </row>
    <row r="51" spans="1:11" ht="13.7" customHeight="1" x14ac:dyDescent="0.2">
      <c r="A51" s="51"/>
      <c r="B51" s="51"/>
      <c r="C51" s="396" t="str">
        <f>'Hitung F1'!$B$324</f>
        <v>Ketikkan di sini komentar umum mengenai isi usulan program studi, tunjukkan bagian-bagian yang menjadi kelemahan dari usulan tersebut</v>
      </c>
      <c r="D51" s="397"/>
      <c r="E51" s="397"/>
      <c r="F51" s="397"/>
      <c r="G51" s="397"/>
      <c r="H51" s="397"/>
      <c r="I51" s="397"/>
      <c r="J51" s="398"/>
      <c r="K51" s="3"/>
    </row>
    <row r="52" spans="1:11" ht="14.45" customHeight="1" x14ac:dyDescent="0.2">
      <c r="A52" s="51"/>
      <c r="B52" s="51"/>
      <c r="C52" s="399"/>
      <c r="D52" s="400"/>
      <c r="E52" s="400"/>
      <c r="F52" s="400"/>
      <c r="G52" s="400"/>
      <c r="H52" s="400"/>
      <c r="I52" s="400"/>
      <c r="J52" s="401"/>
      <c r="K52" s="3"/>
    </row>
    <row r="53" spans="1:11" ht="14.45" customHeight="1" x14ac:dyDescent="0.2">
      <c r="A53" s="51"/>
      <c r="B53" s="51"/>
      <c r="C53" s="399"/>
      <c r="D53" s="400"/>
      <c r="E53" s="400"/>
      <c r="F53" s="400"/>
      <c r="G53" s="400"/>
      <c r="H53" s="400"/>
      <c r="I53" s="400"/>
      <c r="J53" s="401"/>
      <c r="K53" s="3"/>
    </row>
    <row r="54" spans="1:11" ht="14.45" customHeight="1" x14ac:dyDescent="0.2">
      <c r="A54" s="51"/>
      <c r="B54" s="51"/>
      <c r="C54" s="399"/>
      <c r="D54" s="400"/>
      <c r="E54" s="400"/>
      <c r="F54" s="400"/>
      <c r="G54" s="400"/>
      <c r="H54" s="400"/>
      <c r="I54" s="400"/>
      <c r="J54" s="401"/>
      <c r="K54" s="3"/>
    </row>
    <row r="55" spans="1:11" ht="14.45" customHeight="1" x14ac:dyDescent="0.2">
      <c r="A55" s="51"/>
      <c r="B55" s="51"/>
      <c r="C55" s="399"/>
      <c r="D55" s="400"/>
      <c r="E55" s="400"/>
      <c r="F55" s="400"/>
      <c r="G55" s="400"/>
      <c r="H55" s="400"/>
      <c r="I55" s="400"/>
      <c r="J55" s="401"/>
      <c r="K55" s="3"/>
    </row>
    <row r="56" spans="1:11" ht="14.45" customHeight="1" x14ac:dyDescent="0.2">
      <c r="A56" s="51"/>
      <c r="B56" s="51"/>
      <c r="C56" s="402"/>
      <c r="D56" s="403"/>
      <c r="E56" s="403"/>
      <c r="F56" s="403"/>
      <c r="G56" s="403"/>
      <c r="H56" s="403"/>
      <c r="I56" s="403"/>
      <c r="J56" s="404"/>
      <c r="K56" s="3"/>
    </row>
    <row r="57" spans="1:11" x14ac:dyDescent="0.2">
      <c r="A57" s="51"/>
      <c r="B57" s="51"/>
      <c r="C57" s="8"/>
      <c r="D57" s="8"/>
      <c r="E57" s="20"/>
      <c r="F57" s="20"/>
      <c r="G57" s="3"/>
      <c r="H57" s="118"/>
      <c r="I57" s="3"/>
      <c r="J57" s="4"/>
      <c r="K57" s="3"/>
    </row>
    <row r="58" spans="1:11" ht="22.5" customHeight="1" x14ac:dyDescent="0.2">
      <c r="A58" s="51"/>
      <c r="B58" s="51"/>
      <c r="C58" s="8"/>
      <c r="D58" s="124" t="s">
        <v>18</v>
      </c>
      <c r="E58" s="125">
        <f>J49</f>
        <v>399.99999999999989</v>
      </c>
      <c r="F58" s="20"/>
      <c r="G58" s="3"/>
      <c r="H58" s="118"/>
      <c r="I58" s="3"/>
      <c r="J58" s="4"/>
      <c r="K58" s="3"/>
    </row>
    <row r="59" spans="1:11" ht="22.5" customHeight="1" x14ac:dyDescent="0.2">
      <c r="A59" s="51"/>
      <c r="B59" s="51"/>
      <c r="C59" s="160"/>
      <c r="D59" s="126" t="s">
        <v>39</v>
      </c>
      <c r="E59" s="127" t="str">
        <f>'Hitung F1'!E23</f>
        <v>Memenuhi</v>
      </c>
      <c r="F59" s="20"/>
      <c r="G59" s="3"/>
      <c r="H59" s="118"/>
      <c r="I59" s="3"/>
      <c r="J59" s="4"/>
      <c r="K59" s="3"/>
    </row>
    <row r="60" spans="1:11" ht="22.5" customHeight="1" x14ac:dyDescent="0.2">
      <c r="A60" s="51"/>
      <c r="B60" s="51"/>
      <c r="C60" s="27"/>
      <c r="D60" s="126" t="s">
        <v>59</v>
      </c>
      <c r="E60" s="127" t="str">
        <f>IF(AND(H13&gt;=2,H14&gt;=2,H15&gt;=2,H16&gt;=2,H17&gt;=2,H18&gt;=2,H19&gt;=2,H20&gt;=2,H21&gt;=2,H22&gt;=2,H23&gt;=2,H24&gt;=1,H25&gt;=2,H27&gt;=2,H28&gt;=2,H29&gt;=2,H30&gt;=2,H31&gt;=2,H32&gt;=2,H33&gt;=2,H34&gt;=2,H35&gt;=2,H36&gt;=2,H37&gt;=2,H38&gt;=2,H39&gt;=2,H39&gt;=2,H41&gt;=2,H42&gt;=2,H43&gt;=2,H44&gt;=2,H45&gt;=2,H46&gt;=2,H47&gt;=2,H48&gt;=2),"Memenuhi","Belum Memenuhi")</f>
        <v>Memenuhi</v>
      </c>
      <c r="F60" s="20"/>
      <c r="G60" s="3"/>
      <c r="H60" s="118"/>
      <c r="I60" s="3"/>
      <c r="J60" s="4"/>
      <c r="K60" s="3"/>
    </row>
    <row r="61" spans="1:11" ht="22.5" customHeight="1" x14ac:dyDescent="0.2">
      <c r="A61" s="51"/>
      <c r="B61" s="51"/>
      <c r="C61" s="8"/>
      <c r="D61" s="128" t="s">
        <v>31</v>
      </c>
      <c r="E61" s="129" t="str">
        <f>IF(AND(E58&gt;=200,E59="Memenuhi",E60="Memenuhi"),"Memenuhi","Belum Memenuhi")</f>
        <v>Memenuhi</v>
      </c>
      <c r="F61" s="20"/>
      <c r="G61" s="3"/>
      <c r="H61" s="118"/>
      <c r="I61" s="3"/>
      <c r="J61" s="4"/>
      <c r="K61" s="3"/>
    </row>
    <row r="62" spans="1:11" ht="15.75" x14ac:dyDescent="0.25">
      <c r="A62" s="51"/>
      <c r="B62" s="51"/>
      <c r="C62" s="8"/>
      <c r="D62" s="161"/>
      <c r="E62" s="130"/>
      <c r="F62" s="20"/>
      <c r="G62" s="3"/>
      <c r="H62" s="118"/>
      <c r="I62" s="3"/>
      <c r="J62" s="4"/>
      <c r="K62" s="3"/>
    </row>
    <row r="63" spans="1:11" x14ac:dyDescent="0.2">
      <c r="A63" s="51"/>
      <c r="B63" s="51"/>
      <c r="C63" s="8"/>
      <c r="D63" s="8"/>
      <c r="E63" s="20"/>
      <c r="F63" s="20"/>
      <c r="G63" s="3"/>
      <c r="H63" s="118"/>
      <c r="I63" s="3"/>
      <c r="J63" s="4"/>
      <c r="K63" s="3"/>
    </row>
    <row r="64" spans="1:11" x14ac:dyDescent="0.2">
      <c r="A64" s="51"/>
      <c r="B64" s="51"/>
      <c r="C64" s="8"/>
      <c r="D64" s="8"/>
      <c r="E64" s="20"/>
      <c r="F64" s="20"/>
      <c r="G64" s="3"/>
      <c r="H64" s="118"/>
      <c r="I64" s="3"/>
      <c r="J64" s="4"/>
      <c r="K64" s="3"/>
    </row>
    <row r="65" spans="1:11" x14ac:dyDescent="0.2">
      <c r="A65" s="51"/>
      <c r="B65" s="51"/>
      <c r="C65" s="8"/>
      <c r="D65" s="8"/>
      <c r="E65" s="20"/>
      <c r="F65" s="20"/>
      <c r="G65" s="3"/>
      <c r="H65" s="118"/>
      <c r="I65" s="3"/>
      <c r="J65" s="4"/>
      <c r="K65" s="3"/>
    </row>
    <row r="66" spans="1:11" x14ac:dyDescent="0.2">
      <c r="A66" s="51"/>
      <c r="B66" s="51"/>
      <c r="C66" s="8"/>
      <c r="D66" s="8"/>
      <c r="E66" s="20"/>
      <c r="F66" s="20"/>
      <c r="G66" s="3"/>
      <c r="H66" s="118"/>
      <c r="I66" s="3"/>
      <c r="J66" s="4"/>
      <c r="K66" s="3"/>
    </row>
    <row r="67" spans="1:11" x14ac:dyDescent="0.2">
      <c r="A67" s="51"/>
      <c r="B67" s="51"/>
      <c r="C67" s="8"/>
      <c r="D67" s="8"/>
      <c r="E67" s="20"/>
      <c r="F67" s="20"/>
      <c r="G67" s="3"/>
      <c r="H67" s="118"/>
      <c r="I67" s="3"/>
      <c r="J67" s="4"/>
      <c r="K67" s="3"/>
    </row>
    <row r="68" spans="1:11" x14ac:dyDescent="0.2">
      <c r="A68" s="51"/>
      <c r="B68" s="51"/>
      <c r="C68" s="8"/>
      <c r="D68" s="8"/>
      <c r="E68" s="20"/>
      <c r="F68" s="20"/>
      <c r="G68" s="3"/>
      <c r="H68" s="118"/>
      <c r="I68" s="3"/>
      <c r="J68" s="4"/>
      <c r="K68" s="3"/>
    </row>
    <row r="69" spans="1:11" x14ac:dyDescent="0.2">
      <c r="A69" s="51"/>
      <c r="B69" s="51"/>
      <c r="C69" s="8"/>
      <c r="D69" s="162">
        <f>D8</f>
        <v>0</v>
      </c>
      <c r="E69" s="20"/>
      <c r="F69" s="20"/>
      <c r="G69" s="3"/>
      <c r="H69" s="118"/>
      <c r="I69" s="3"/>
      <c r="J69" s="4"/>
      <c r="K69" s="3"/>
    </row>
  </sheetData>
  <sheetProtection selectLockedCells="1"/>
  <dataConsolidate/>
  <mergeCells count="86">
    <mergeCell ref="E45:G45"/>
    <mergeCell ref="E47:G47"/>
    <mergeCell ref="C48:D48"/>
    <mergeCell ref="E48:G48"/>
    <mergeCell ref="C41:D41"/>
    <mergeCell ref="E41:G41"/>
    <mergeCell ref="C46:D46"/>
    <mergeCell ref="E46:G46"/>
    <mergeCell ref="C43:D43"/>
    <mergeCell ref="E43:G43"/>
    <mergeCell ref="E44:G44"/>
    <mergeCell ref="E42:G42"/>
    <mergeCell ref="C21:D21"/>
    <mergeCell ref="E40:G40"/>
    <mergeCell ref="C35:D35"/>
    <mergeCell ref="E35:G35"/>
    <mergeCell ref="C36:D36"/>
    <mergeCell ref="E36:G36"/>
    <mergeCell ref="C40:D40"/>
    <mergeCell ref="C38:D38"/>
    <mergeCell ref="E38:G38"/>
    <mergeCell ref="C32:D32"/>
    <mergeCell ref="E32:G32"/>
    <mergeCell ref="C33:D33"/>
    <mergeCell ref="E33:G33"/>
    <mergeCell ref="C34:D34"/>
    <mergeCell ref="E34:G34"/>
    <mergeCell ref="E19:G19"/>
    <mergeCell ref="C30:D30"/>
    <mergeCell ref="E30:G30"/>
    <mergeCell ref="C31:D31"/>
    <mergeCell ref="C18:D18"/>
    <mergeCell ref="C20:D20"/>
    <mergeCell ref="E18:G18"/>
    <mergeCell ref="E20:G20"/>
    <mergeCell ref="C24:D24"/>
    <mergeCell ref="E24:G24"/>
    <mergeCell ref="C25:D25"/>
    <mergeCell ref="E25:G25"/>
    <mergeCell ref="C27:D27"/>
    <mergeCell ref="E27:G27"/>
    <mergeCell ref="C28:D28"/>
    <mergeCell ref="E28:G28"/>
    <mergeCell ref="A2:D2"/>
    <mergeCell ref="A3:C3"/>
    <mergeCell ref="A4:C4"/>
    <mergeCell ref="A5:C5"/>
    <mergeCell ref="E12:G12"/>
    <mergeCell ref="A6:C6"/>
    <mergeCell ref="A7:C7"/>
    <mergeCell ref="A8:C8"/>
    <mergeCell ref="A9:C9"/>
    <mergeCell ref="A10:C10"/>
    <mergeCell ref="C12:D12"/>
    <mergeCell ref="C29:D29"/>
    <mergeCell ref="E29:G29"/>
    <mergeCell ref="C13:D13"/>
    <mergeCell ref="E13:G13"/>
    <mergeCell ref="C17:D17"/>
    <mergeCell ref="E17:G17"/>
    <mergeCell ref="C14:D14"/>
    <mergeCell ref="E14:G14"/>
    <mergeCell ref="C15:D15"/>
    <mergeCell ref="E15:G15"/>
    <mergeCell ref="C16:D16"/>
    <mergeCell ref="E16:G16"/>
    <mergeCell ref="E21:G21"/>
    <mergeCell ref="C22:D22"/>
    <mergeCell ref="E22:G22"/>
    <mergeCell ref="C19:D19"/>
    <mergeCell ref="C26:D26"/>
    <mergeCell ref="E26:G26"/>
    <mergeCell ref="C51:J56"/>
    <mergeCell ref="C50:D50"/>
    <mergeCell ref="C23:D23"/>
    <mergeCell ref="E23:G23"/>
    <mergeCell ref="H49:I49"/>
    <mergeCell ref="C47:D47"/>
    <mergeCell ref="C39:D39"/>
    <mergeCell ref="E39:G39"/>
    <mergeCell ref="C45:D45"/>
    <mergeCell ref="C37:D37"/>
    <mergeCell ref="E37:G37"/>
    <mergeCell ref="E31:G31"/>
    <mergeCell ref="C44:D44"/>
    <mergeCell ref="C42:D42"/>
  </mergeCells>
  <pageMargins left="0.70866141732283472" right="0.70866141732283472" top="0.74803149606299213" bottom="0.74803149606299213" header="0.31496062992125984" footer="0.31496062992125984"/>
  <pageSetup paperSize="9"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6"/>
  <sheetViews>
    <sheetView topLeftCell="B1" zoomScale="70" zoomScaleNormal="70" workbookViewId="0">
      <selection activeCell="Q3" sqref="Q3"/>
    </sheetView>
  </sheetViews>
  <sheetFormatPr defaultColWidth="8.85546875" defaultRowHeight="16.5" x14ac:dyDescent="0.25"/>
  <cols>
    <col min="1" max="1" width="9.42578125" style="112" customWidth="1"/>
    <col min="2" max="2" width="20.42578125" style="114" customWidth="1"/>
    <col min="3" max="3" width="5.42578125" style="114" customWidth="1"/>
    <col min="4" max="4" width="36.42578125" style="102" customWidth="1"/>
    <col min="5" max="5" width="6.140625" style="102" customWidth="1"/>
    <col min="6" max="6" width="45.85546875" style="102" customWidth="1"/>
    <col min="7" max="7" width="6.42578125" style="102" customWidth="1"/>
    <col min="8" max="8" width="36" style="102" customWidth="1"/>
    <col min="9" max="10" width="7.140625" style="102" customWidth="1"/>
    <col min="11" max="12" width="7.140625" style="114" customWidth="1"/>
    <col min="13" max="17" width="7.140625" style="102" customWidth="1"/>
    <col min="18" max="18" width="8.85546875" style="102"/>
    <col min="19" max="19" width="10.140625" style="102" bestFit="1" customWidth="1"/>
    <col min="20" max="20" width="16" style="102" customWidth="1"/>
    <col min="21" max="16384" width="8.85546875" style="102"/>
  </cols>
  <sheetData>
    <row r="1" spans="1:20" ht="29.1" customHeight="1" x14ac:dyDescent="0.25">
      <c r="A1" s="424" t="s">
        <v>44</v>
      </c>
      <c r="B1" s="414" t="s">
        <v>22</v>
      </c>
      <c r="C1" s="425" t="s">
        <v>24</v>
      </c>
      <c r="D1" s="426"/>
      <c r="E1" s="425" t="s">
        <v>45</v>
      </c>
      <c r="F1" s="426"/>
      <c r="G1" s="425" t="s">
        <v>264</v>
      </c>
      <c r="H1" s="426"/>
      <c r="I1" s="414" t="s">
        <v>23</v>
      </c>
      <c r="J1" s="414"/>
      <c r="K1" s="414" t="s">
        <v>46</v>
      </c>
      <c r="L1" s="414"/>
      <c r="M1" s="414" t="s">
        <v>47</v>
      </c>
      <c r="N1" s="414"/>
      <c r="O1" s="414" t="s">
        <v>265</v>
      </c>
      <c r="P1" s="414"/>
      <c r="Q1" s="414" t="s">
        <v>25</v>
      </c>
    </row>
    <row r="2" spans="1:20" ht="15.75" customHeight="1" x14ac:dyDescent="0.25">
      <c r="A2" s="425"/>
      <c r="B2" s="414"/>
      <c r="C2" s="427"/>
      <c r="D2" s="428"/>
      <c r="E2" s="427"/>
      <c r="F2" s="428"/>
      <c r="G2" s="427"/>
      <c r="H2" s="428"/>
      <c r="I2" s="414"/>
      <c r="J2" s="414"/>
      <c r="K2" s="414"/>
      <c r="L2" s="414"/>
      <c r="M2" s="414"/>
      <c r="N2" s="414"/>
      <c r="O2" s="414"/>
      <c r="P2" s="414"/>
      <c r="Q2" s="414"/>
    </row>
    <row r="3" spans="1:20" ht="21" customHeight="1" x14ac:dyDescent="0.25">
      <c r="A3" s="103">
        <v>1</v>
      </c>
      <c r="B3" s="423" t="s">
        <v>266</v>
      </c>
      <c r="C3" s="239" t="str">
        <f>'Hitung F1'!$B$25</f>
        <v>1.1</v>
      </c>
      <c r="D3" s="240" t="str">
        <f>'Hitung F1'!$C$25</f>
        <v>Visi Keilmuan Program Studi</v>
      </c>
      <c r="E3" s="239"/>
      <c r="F3" s="241"/>
      <c r="G3" s="241"/>
      <c r="H3" s="241"/>
      <c r="I3" s="421">
        <v>15</v>
      </c>
      <c r="J3" s="422">
        <f>I3/$I$39</f>
        <v>0.5</v>
      </c>
      <c r="K3" s="103">
        <v>4</v>
      </c>
      <c r="L3" s="148">
        <f>K3/(SUM($K$3:$K$11))</f>
        <v>0.21052631578947367</v>
      </c>
      <c r="M3" s="103"/>
      <c r="N3" s="148"/>
      <c r="O3" s="148"/>
      <c r="P3" s="148"/>
      <c r="Q3" s="104">
        <f>$J$3*L3*100</f>
        <v>10.526315789473683</v>
      </c>
      <c r="S3" s="114"/>
      <c r="T3" s="242"/>
    </row>
    <row r="4" spans="1:20" ht="21" customHeight="1" x14ac:dyDescent="0.25">
      <c r="A4" s="103">
        <f t="shared" ref="A4:A11" si="0">A3+1</f>
        <v>2</v>
      </c>
      <c r="B4" s="423"/>
      <c r="C4" s="431" t="str">
        <f>'Matriks Penilaian'!$D$9</f>
        <v>1.2</v>
      </c>
      <c r="D4" s="434" t="str">
        <f>'Matriks Penilaian'!$E$9</f>
        <v>Kompetensi Lulusan Program Studi.</v>
      </c>
      <c r="E4" s="239" t="str">
        <f>'Hitung F1'!$B$34</f>
        <v>1.2.1</v>
      </c>
      <c r="F4" s="105" t="str">
        <f>'Hitung F1'!$C$34</f>
        <v>Rancangan Profil Lulusan</v>
      </c>
      <c r="G4" s="238"/>
      <c r="H4" s="238"/>
      <c r="I4" s="421"/>
      <c r="J4" s="422"/>
      <c r="K4" s="415">
        <v>6</v>
      </c>
      <c r="L4" s="417">
        <f>K4/(SUM($K$3:$K$11))</f>
        <v>0.31578947368421051</v>
      </c>
      <c r="M4" s="103">
        <v>4</v>
      </c>
      <c r="N4" s="148">
        <f>M4/SUM($M$4:$M$6)</f>
        <v>0.26666666666666666</v>
      </c>
      <c r="O4" s="106"/>
      <c r="P4" s="106"/>
      <c r="Q4" s="104">
        <f>$J$3*$L$4*N4*100</f>
        <v>4.2105263157894735</v>
      </c>
      <c r="S4" s="114"/>
      <c r="T4" s="242"/>
    </row>
    <row r="5" spans="1:20" ht="21" customHeight="1" x14ac:dyDescent="0.25">
      <c r="A5" s="103">
        <f t="shared" si="0"/>
        <v>3</v>
      </c>
      <c r="B5" s="423"/>
      <c r="C5" s="432"/>
      <c r="D5" s="435"/>
      <c r="E5" s="239" t="str">
        <f>'Hitung F1'!$B$43</f>
        <v>1.2.2</v>
      </c>
      <c r="F5" s="105" t="str">
        <f>'Hitung F1'!$C$43</f>
        <v>Capaian Pembelajaran</v>
      </c>
      <c r="G5" s="238"/>
      <c r="H5" s="238"/>
      <c r="I5" s="421"/>
      <c r="J5" s="422"/>
      <c r="K5" s="419"/>
      <c r="L5" s="420"/>
      <c r="M5" s="103">
        <v>5</v>
      </c>
      <c r="N5" s="148">
        <f t="shared" ref="N5:N6" si="1">M5/SUM($M$4:$M$6)</f>
        <v>0.33333333333333331</v>
      </c>
      <c r="O5" s="106"/>
      <c r="P5" s="106"/>
      <c r="Q5" s="104">
        <f t="shared" ref="Q5:Q6" si="2">$J$3*$L$4*N5*100</f>
        <v>5.2631578947368416</v>
      </c>
      <c r="S5" s="114"/>
      <c r="T5" s="242"/>
    </row>
    <row r="6" spans="1:20" ht="21" customHeight="1" x14ac:dyDescent="0.25">
      <c r="A6" s="103">
        <f t="shared" si="0"/>
        <v>4</v>
      </c>
      <c r="B6" s="423"/>
      <c r="C6" s="433"/>
      <c r="D6" s="436"/>
      <c r="E6" s="239" t="str">
        <f>'Hitung F1'!$B$52</f>
        <v>1.2.3</v>
      </c>
      <c r="F6" s="105" t="str">
        <f>'Hitung F1'!$C$52</f>
        <v>Rancangan Susunan Mata Kuliah</v>
      </c>
      <c r="G6" s="238"/>
      <c r="H6" s="238"/>
      <c r="I6" s="421"/>
      <c r="J6" s="422"/>
      <c r="K6" s="416"/>
      <c r="L6" s="418"/>
      <c r="M6" s="103">
        <v>6</v>
      </c>
      <c r="N6" s="148">
        <f t="shared" si="1"/>
        <v>0.4</v>
      </c>
      <c r="O6" s="106"/>
      <c r="P6" s="106"/>
      <c r="Q6" s="104">
        <f t="shared" si="2"/>
        <v>6.3157894736842106</v>
      </c>
      <c r="S6" s="114"/>
      <c r="T6" s="242"/>
    </row>
    <row r="7" spans="1:20" ht="21" customHeight="1" x14ac:dyDescent="0.25">
      <c r="A7" s="103">
        <f t="shared" si="0"/>
        <v>5</v>
      </c>
      <c r="B7" s="423"/>
      <c r="C7" s="430" t="str">
        <f>'Matriks Penilaian'!$D$12</f>
        <v xml:space="preserve">1.3 </v>
      </c>
      <c r="D7" s="429" t="str">
        <f>'Matriks Penilaian'!$E$12</f>
        <v>Proses Pembelajaran</v>
      </c>
      <c r="E7" s="239" t="str">
        <f>'Hitung F1'!$B$61</f>
        <v xml:space="preserve">1.3.1 </v>
      </c>
      <c r="F7" s="241" t="str">
        <f>'Hitung F1'!$C$61</f>
        <v>Rancangan Metode Pembelajaran</v>
      </c>
      <c r="G7" s="241"/>
      <c r="H7" s="241"/>
      <c r="I7" s="421"/>
      <c r="J7" s="422"/>
      <c r="K7" s="421">
        <v>5</v>
      </c>
      <c r="L7" s="422">
        <f>K7/(SUM($K$3:$K$11))</f>
        <v>0.26315789473684209</v>
      </c>
      <c r="M7" s="103">
        <v>6</v>
      </c>
      <c r="N7" s="148">
        <f>M7/SUM($M$7:$M$10)</f>
        <v>0.31578947368421051</v>
      </c>
      <c r="O7" s="148"/>
      <c r="P7" s="148"/>
      <c r="Q7" s="104">
        <f>$J$3*$L$7*N7*100</f>
        <v>4.1551246537396125</v>
      </c>
      <c r="S7" s="114"/>
      <c r="T7" s="242"/>
    </row>
    <row r="8" spans="1:20" ht="21" customHeight="1" x14ac:dyDescent="0.25">
      <c r="A8" s="103">
        <f t="shared" si="0"/>
        <v>6</v>
      </c>
      <c r="B8" s="423"/>
      <c r="C8" s="430"/>
      <c r="D8" s="429"/>
      <c r="E8" s="239" t="str">
        <f>'Hitung F1'!$B$70</f>
        <v>1.3.2</v>
      </c>
      <c r="F8" s="241" t="str">
        <f>'Hitung F1'!$C$70</f>
        <v xml:space="preserve">Rancangan Rencana Pembelajaran Semester </v>
      </c>
      <c r="G8" s="241"/>
      <c r="H8" s="241"/>
      <c r="I8" s="421"/>
      <c r="J8" s="422"/>
      <c r="K8" s="421"/>
      <c r="L8" s="422"/>
      <c r="M8" s="103">
        <v>6</v>
      </c>
      <c r="N8" s="148">
        <f>M8/SUM($M$7:$M$10)</f>
        <v>0.31578947368421051</v>
      </c>
      <c r="O8" s="148"/>
      <c r="P8" s="148"/>
      <c r="Q8" s="104">
        <f t="shared" ref="Q8" si="3">$J$3*$L$7*N8*100</f>
        <v>4.1551246537396125</v>
      </c>
      <c r="S8" s="151"/>
      <c r="T8" s="242"/>
    </row>
    <row r="9" spans="1:20" ht="34.700000000000003" customHeight="1" x14ac:dyDescent="0.25">
      <c r="A9" s="103">
        <f t="shared" si="0"/>
        <v>7</v>
      </c>
      <c r="B9" s="423"/>
      <c r="C9" s="430"/>
      <c r="D9" s="429"/>
      <c r="E9" s="431" t="str">
        <f>'Matriks Penilaian'!$F$14</f>
        <v>1.3.3</v>
      </c>
      <c r="F9" s="434" t="str">
        <f>'Matriks Penilaian'!$G$14</f>
        <v>Rancangan Layanan Psikologi Profesi Psikolog Umum (LPPPU)</v>
      </c>
      <c r="G9" s="239" t="str">
        <f>'Hitung F1'!$B$79</f>
        <v>1.3.3.1</v>
      </c>
      <c r="H9" s="241" t="str">
        <f>'Hitung F1'!$C$79</f>
        <v>Pelaksanaan Praktik/Praktikum dan Sejenisnya</v>
      </c>
      <c r="I9" s="421"/>
      <c r="J9" s="422"/>
      <c r="K9" s="421"/>
      <c r="L9" s="422"/>
      <c r="M9" s="415">
        <v>7</v>
      </c>
      <c r="N9" s="417">
        <f>M9/SUM($M$7:$M$10)</f>
        <v>0.36842105263157893</v>
      </c>
      <c r="O9" s="279">
        <v>5</v>
      </c>
      <c r="P9" s="148">
        <f>O9/SUM($O$9:$O$10)</f>
        <v>0.41666666666666669</v>
      </c>
      <c r="Q9" s="104">
        <f>$J$3*$L$7*$N$9*P9*100</f>
        <v>2.0198522622345334</v>
      </c>
      <c r="S9" s="151"/>
      <c r="T9" s="242"/>
    </row>
    <row r="10" spans="1:20" ht="34.700000000000003" customHeight="1" x14ac:dyDescent="0.25">
      <c r="A10" s="103">
        <f t="shared" si="0"/>
        <v>8</v>
      </c>
      <c r="B10" s="423"/>
      <c r="C10" s="430"/>
      <c r="D10" s="429"/>
      <c r="E10" s="433"/>
      <c r="F10" s="436"/>
      <c r="G10" s="239" t="str">
        <f>'Hitung F1'!$B$88</f>
        <v>1.3.3.2</v>
      </c>
      <c r="H10" s="241" t="str">
        <f>'Hitung F1'!$C$88</f>
        <v>Rencana Pelaksanaan Praktik di tempat LPPPU</v>
      </c>
      <c r="I10" s="421"/>
      <c r="J10" s="422"/>
      <c r="K10" s="421"/>
      <c r="L10" s="422"/>
      <c r="M10" s="416"/>
      <c r="N10" s="418"/>
      <c r="O10" s="279">
        <v>7</v>
      </c>
      <c r="P10" s="148">
        <f>O10/SUM($O$9:$O$10)</f>
        <v>0.58333333333333337</v>
      </c>
      <c r="Q10" s="104">
        <f>$J$3*$L$7*$N$9*P10*100</f>
        <v>2.8277931671283474</v>
      </c>
      <c r="S10" s="151"/>
      <c r="T10" s="242"/>
    </row>
    <row r="11" spans="1:20" ht="33" customHeight="1" x14ac:dyDescent="0.25">
      <c r="A11" s="103">
        <f t="shared" si="0"/>
        <v>9</v>
      </c>
      <c r="B11" s="423"/>
      <c r="C11" s="106" t="str">
        <f>'Matriks Penilaian'!$D$21</f>
        <v>1.4</v>
      </c>
      <c r="D11" s="105" t="str">
        <f>'Matriks Penilaian'!$E$21</f>
        <v>Sistem Penilaian Pembelajaran dan Tata Cara Pelaporan Penilaian</v>
      </c>
      <c r="E11" s="239" t="str">
        <f>'Hitung F1'!$B$125</f>
        <v>1.4</v>
      </c>
      <c r="F11" s="241" t="str">
        <f>'Hitung F1'!$C$125</f>
        <v>Sistem Penilaian Pembelajaran dan Tata Cara Pelaporan Penilaian</v>
      </c>
      <c r="G11" s="241"/>
      <c r="H11" s="241"/>
      <c r="I11" s="421"/>
      <c r="J11" s="422"/>
      <c r="K11" s="269">
        <v>4</v>
      </c>
      <c r="L11" s="148">
        <f>K11/(SUM($K$3:$K$11))</f>
        <v>0.21052631578947367</v>
      </c>
      <c r="M11" s="103"/>
      <c r="N11" s="148"/>
      <c r="O11" s="148"/>
      <c r="P11" s="148"/>
      <c r="Q11" s="104">
        <f>$J$3*L11*100</f>
        <v>10.526315789473683</v>
      </c>
      <c r="S11" s="151"/>
      <c r="T11" s="242"/>
    </row>
    <row r="12" spans="1:20" ht="21" customHeight="1" x14ac:dyDescent="0.25">
      <c r="A12" s="107">
        <f>A11+1</f>
        <v>10</v>
      </c>
      <c r="B12" s="440" t="s">
        <v>57</v>
      </c>
      <c r="C12" s="446" t="str">
        <f>'Matriks Penilaian'!$D$22</f>
        <v xml:space="preserve">2.1 </v>
      </c>
      <c r="D12" s="443" t="str">
        <f>'Matriks Penilaian'!$E$22</f>
        <v>Dosen Homebase Program Studi (Jumlah dosen homebase progam studi di unit pengelola program studi, berdasarkan jabatan fungsional, pendidikan tertinggi, dan kompetensi)</v>
      </c>
      <c r="E12" s="244" t="str">
        <f>'Hitung F1'!$B$134</f>
        <v>2.1.1</v>
      </c>
      <c r="F12" s="245" t="str">
        <f>'Hitung F1'!$C$134</f>
        <v>Jumlah, dan status calon dosen homebase program studi</v>
      </c>
      <c r="G12" s="243"/>
      <c r="H12" s="243"/>
      <c r="I12" s="441">
        <v>10</v>
      </c>
      <c r="J12" s="442">
        <f>I12/$I$39</f>
        <v>0.33333333333333331</v>
      </c>
      <c r="K12" s="455">
        <v>5</v>
      </c>
      <c r="L12" s="461">
        <f>K12/(SUM($K$12:$K$25))</f>
        <v>0.21739130434782608</v>
      </c>
      <c r="M12" s="107">
        <v>5</v>
      </c>
      <c r="N12" s="146">
        <f>M12/SUM($M$12:$M$15)</f>
        <v>0.22727272727272727</v>
      </c>
      <c r="O12" s="109"/>
      <c r="P12" s="109"/>
      <c r="Q12" s="110">
        <f>$J$12*$L$12*N12*100</f>
        <v>1.646903820816864</v>
      </c>
      <c r="S12" s="114"/>
      <c r="T12" s="242"/>
    </row>
    <row r="13" spans="1:20" ht="33" customHeight="1" x14ac:dyDescent="0.25">
      <c r="A13" s="107">
        <f t="shared" ref="A13:A16" si="4">A12+1</f>
        <v>11</v>
      </c>
      <c r="B13" s="440"/>
      <c r="C13" s="447"/>
      <c r="D13" s="444"/>
      <c r="E13" s="244" t="str">
        <f>'Hitung F1'!$B$141</f>
        <v>2.1.2</v>
      </c>
      <c r="F13" s="245" t="str">
        <f>'Hitung F1'!$C$141</f>
        <v>Dosen homebase berpendidikan doktor</v>
      </c>
      <c r="G13" s="243"/>
      <c r="H13" s="243"/>
      <c r="I13" s="441"/>
      <c r="J13" s="442"/>
      <c r="K13" s="456"/>
      <c r="L13" s="462"/>
      <c r="M13" s="107">
        <v>3</v>
      </c>
      <c r="N13" s="146">
        <f>M13/SUM($M$12:$M$15)</f>
        <v>0.13636363636363635</v>
      </c>
      <c r="O13" s="109"/>
      <c r="P13" s="109"/>
      <c r="Q13" s="110">
        <f t="shared" ref="Q13:Q14" si="5">$J$12*$L$12*N13*100</f>
        <v>0.98814229249011842</v>
      </c>
      <c r="S13" s="114"/>
      <c r="T13" s="242"/>
    </row>
    <row r="14" spans="1:20" ht="36" customHeight="1" x14ac:dyDescent="0.25">
      <c r="A14" s="107">
        <f t="shared" si="4"/>
        <v>12</v>
      </c>
      <c r="B14" s="440"/>
      <c r="C14" s="447"/>
      <c r="D14" s="444"/>
      <c r="E14" s="244" t="str">
        <f>'Hitung F1'!$B$147</f>
        <v>2.1.3</v>
      </c>
      <c r="F14" s="245" t="str">
        <f>'Hitung F1'!$C$147</f>
        <v>Kepemilikian SSP atau STR dosen homebase yang bidang keahliannya sesuai dengan kompetensi PS.</v>
      </c>
      <c r="G14" s="243"/>
      <c r="H14" s="243"/>
      <c r="I14" s="441"/>
      <c r="J14" s="442"/>
      <c r="K14" s="456"/>
      <c r="L14" s="462"/>
      <c r="M14" s="107">
        <v>7</v>
      </c>
      <c r="N14" s="146">
        <f>M14/SUM($M$12:$M$15)</f>
        <v>0.31818181818181818</v>
      </c>
      <c r="O14" s="109"/>
      <c r="P14" s="109"/>
      <c r="Q14" s="110">
        <f t="shared" si="5"/>
        <v>2.3056653491436094</v>
      </c>
      <c r="S14" s="114"/>
      <c r="T14" s="242"/>
    </row>
    <row r="15" spans="1:20" ht="36" customHeight="1" x14ac:dyDescent="0.25">
      <c r="A15" s="107">
        <f t="shared" si="4"/>
        <v>13</v>
      </c>
      <c r="B15" s="440"/>
      <c r="C15" s="447"/>
      <c r="D15" s="444"/>
      <c r="E15" s="244" t="str">
        <f>'Hitung F1'!$B$153</f>
        <v>2.1.4</v>
      </c>
      <c r="F15" s="245" t="str">
        <f>'Hitung F1'!$C$153</f>
        <v>Kepemilikan SIPP atau SILP dosen homebase yang bidang keahliannya sesuai dengan kompetensi PS.</v>
      </c>
      <c r="G15" s="243"/>
      <c r="H15" s="243"/>
      <c r="I15" s="441"/>
      <c r="J15" s="442"/>
      <c r="K15" s="457"/>
      <c r="L15" s="463"/>
      <c r="M15" s="107">
        <v>7</v>
      </c>
      <c r="N15" s="146">
        <f>M15/SUM($M$12:$M$15)</f>
        <v>0.31818181818181818</v>
      </c>
      <c r="O15" s="109"/>
      <c r="P15" s="109"/>
      <c r="Q15" s="110">
        <f>$J$12*$L$12*N15*100</f>
        <v>2.3056653491436094</v>
      </c>
      <c r="S15" s="114"/>
      <c r="T15" s="242"/>
    </row>
    <row r="16" spans="1:20" ht="25.5" customHeight="1" x14ac:dyDescent="0.25">
      <c r="A16" s="107">
        <f t="shared" si="4"/>
        <v>14</v>
      </c>
      <c r="B16" s="440"/>
      <c r="C16" s="448"/>
      <c r="D16" s="445"/>
      <c r="E16" s="244">
        <f>'F1'!$B$26</f>
        <v>2.2000000000000002</v>
      </c>
      <c r="F16" s="245" t="str">
        <f>'F1'!$C$26</f>
        <v>Luaran Calon Dosen Homebase</v>
      </c>
      <c r="G16" s="243"/>
      <c r="H16" s="243"/>
      <c r="I16" s="441"/>
      <c r="J16" s="442"/>
      <c r="K16" s="281">
        <v>5</v>
      </c>
      <c r="L16" s="282">
        <f>K16/(SUM($K$12:$K$25))</f>
        <v>0.21739130434782608</v>
      </c>
      <c r="M16" s="107"/>
      <c r="N16" s="146"/>
      <c r="O16" s="109"/>
      <c r="P16" s="109"/>
      <c r="Q16" s="110">
        <f>$J$12*L16*100</f>
        <v>7.2463768115942013</v>
      </c>
      <c r="S16" s="114"/>
      <c r="T16" s="242"/>
    </row>
    <row r="17" spans="1:20" ht="21" customHeight="1" x14ac:dyDescent="0.25">
      <c r="A17" s="107">
        <f t="shared" ref="A17:A25" si="6">A16+1</f>
        <v>15</v>
      </c>
      <c r="B17" s="440"/>
      <c r="C17" s="446">
        <f>'Matriks Penilaian'!$D$27</f>
        <v>2.2999999999999998</v>
      </c>
      <c r="D17" s="443" t="str">
        <f>'Matriks Penilaian'!$E$27</f>
        <v>Supervisor Substansi (Jumlah supervisor substansi progam studi di unit pengelola program studi, berdasarkan pendidikan tertinggi, jabatan fungsional, pendidikan tertinggi, dan kompetensi)</v>
      </c>
      <c r="E17" s="244" t="str">
        <f>'Hitung F1'!$B$167</f>
        <v>2.3.1</v>
      </c>
      <c r="F17" s="245" t="str">
        <f>'Hitung F1'!$C$167</f>
        <v>Kualifikasi akademik supervisor substansi</v>
      </c>
      <c r="G17" s="243"/>
      <c r="H17" s="243"/>
      <c r="I17" s="441"/>
      <c r="J17" s="442"/>
      <c r="K17" s="455">
        <v>5</v>
      </c>
      <c r="L17" s="461">
        <f>K17/(SUM($K$12:$K$25))</f>
        <v>0.21739130434782608</v>
      </c>
      <c r="M17" s="107">
        <v>5</v>
      </c>
      <c r="N17" s="146">
        <f>M17/SUM($M$17:$M$22)</f>
        <v>0.1388888888888889</v>
      </c>
      <c r="O17" s="109"/>
      <c r="P17" s="109"/>
      <c r="Q17" s="110">
        <f t="shared" ref="Q17:Q22" si="7">$J$12*$L$17*N17*100</f>
        <v>1.0064412238325282</v>
      </c>
      <c r="S17" s="114"/>
      <c r="T17" s="242"/>
    </row>
    <row r="18" spans="1:20" ht="34.35" customHeight="1" x14ac:dyDescent="0.25">
      <c r="A18" s="107">
        <f t="shared" si="6"/>
        <v>16</v>
      </c>
      <c r="B18" s="440"/>
      <c r="C18" s="447"/>
      <c r="D18" s="444"/>
      <c r="E18" s="244" t="str">
        <f>'Hitung F1'!$B$173</f>
        <v>2.3.2</v>
      </c>
      <c r="F18" s="245" t="str">
        <f>'Hitung F1'!$C$173</f>
        <v>Kepemilikan Sertifikat Sebutan Psikolog (SSP) atau Surat Tanda Register (STR) aktif dari calon supervisor substansi</v>
      </c>
      <c r="G18" s="243"/>
      <c r="H18" s="243"/>
      <c r="I18" s="441"/>
      <c r="J18" s="442"/>
      <c r="K18" s="456"/>
      <c r="L18" s="462"/>
      <c r="M18" s="107">
        <v>7</v>
      </c>
      <c r="N18" s="146">
        <f t="shared" ref="N18:N22" si="8">M18/SUM($M$17:$M$22)</f>
        <v>0.19444444444444445</v>
      </c>
      <c r="O18" s="109"/>
      <c r="P18" s="109"/>
      <c r="Q18" s="110">
        <f t="shared" si="7"/>
        <v>1.4090177133655393</v>
      </c>
      <c r="S18" s="114"/>
      <c r="T18" s="242"/>
    </row>
    <row r="19" spans="1:20" ht="45" customHeight="1" x14ac:dyDescent="0.25">
      <c r="A19" s="107">
        <f t="shared" si="6"/>
        <v>17</v>
      </c>
      <c r="B19" s="440"/>
      <c r="C19" s="447"/>
      <c r="D19" s="444"/>
      <c r="E19" s="244" t="str">
        <f>'Hitung F1'!$B$179</f>
        <v>2.3.3</v>
      </c>
      <c r="F19" s="245" t="str">
        <f>'Hitung F1'!$C$179</f>
        <v>Kepemilikan surat ijin praktik psikologi (SIPP) atau Surat Izin Layanan Psikolog (SILP) yang masih berlaku dari calon supervisor substansi</v>
      </c>
      <c r="G19" s="243"/>
      <c r="H19" s="243"/>
      <c r="I19" s="441"/>
      <c r="J19" s="442"/>
      <c r="K19" s="456"/>
      <c r="L19" s="462"/>
      <c r="M19" s="107">
        <v>7</v>
      </c>
      <c r="N19" s="146">
        <f t="shared" si="8"/>
        <v>0.19444444444444445</v>
      </c>
      <c r="O19" s="109"/>
      <c r="P19" s="109"/>
      <c r="Q19" s="110">
        <f t="shared" si="7"/>
        <v>1.4090177133655393</v>
      </c>
      <c r="S19" s="114"/>
      <c r="T19" s="242"/>
    </row>
    <row r="20" spans="1:20" ht="21" customHeight="1" x14ac:dyDescent="0.25">
      <c r="A20" s="107">
        <f t="shared" si="6"/>
        <v>18</v>
      </c>
      <c r="B20" s="440"/>
      <c r="C20" s="447"/>
      <c r="D20" s="444"/>
      <c r="E20" s="244" t="str">
        <f>'Hitung F1'!$B$185</f>
        <v>2.3.4</v>
      </c>
      <c r="F20" s="245" t="str">
        <f>'Hitung F1'!$C$185</f>
        <v>Pengalaman praktek psikologi dari supervisor substansi</v>
      </c>
      <c r="G20" s="243"/>
      <c r="H20" s="243"/>
      <c r="I20" s="441"/>
      <c r="J20" s="442"/>
      <c r="K20" s="456"/>
      <c r="L20" s="462"/>
      <c r="M20" s="107">
        <v>6</v>
      </c>
      <c r="N20" s="146">
        <f t="shared" si="8"/>
        <v>0.16666666666666666</v>
      </c>
      <c r="O20" s="109"/>
      <c r="P20" s="109"/>
      <c r="Q20" s="110">
        <f t="shared" si="7"/>
        <v>1.2077294685990336</v>
      </c>
      <c r="S20" s="114"/>
      <c r="T20" s="242"/>
    </row>
    <row r="21" spans="1:20" ht="60" customHeight="1" x14ac:dyDescent="0.25">
      <c r="A21" s="107">
        <f t="shared" si="6"/>
        <v>19</v>
      </c>
      <c r="B21" s="440"/>
      <c r="C21" s="447"/>
      <c r="D21" s="444"/>
      <c r="E21" s="244" t="str">
        <f>'Hitung F1'!$B$191</f>
        <v>2.3.5</v>
      </c>
      <c r="F21" s="245" t="str">
        <f>'Hitung F1'!$C$191</f>
        <v xml:space="preserve">Kepemilikan sertifikat lulus pelatihan supervisor substansi yang diselenggarakan oleh asosiasi penyelenggara pendidikan tinggi psikologi yang bekerjasama dengan Induk Organisasi Profesi Himpunan Psikologi  </v>
      </c>
      <c r="G21" s="243"/>
      <c r="H21" s="243"/>
      <c r="I21" s="441"/>
      <c r="J21" s="442"/>
      <c r="K21" s="456"/>
      <c r="L21" s="462"/>
      <c r="M21" s="107">
        <v>6</v>
      </c>
      <c r="N21" s="146">
        <f t="shared" si="8"/>
        <v>0.16666666666666666</v>
      </c>
      <c r="O21" s="109"/>
      <c r="P21" s="109"/>
      <c r="Q21" s="110">
        <f t="shared" si="7"/>
        <v>1.2077294685990336</v>
      </c>
      <c r="S21" s="114"/>
      <c r="T21" s="242"/>
    </row>
    <row r="22" spans="1:20" ht="35.450000000000003" customHeight="1" x14ac:dyDescent="0.25">
      <c r="A22" s="107">
        <f t="shared" si="6"/>
        <v>20</v>
      </c>
      <c r="B22" s="440"/>
      <c r="C22" s="448"/>
      <c r="D22" s="445"/>
      <c r="E22" s="244" t="str">
        <f>'Hitung F1'!$B$197</f>
        <v>2.3.6</v>
      </c>
      <c r="F22" s="245" t="str">
        <f>'Hitung F1'!$C$197</f>
        <v>Kesesuaian keahlian supervisor substansi dengan jenis bimbingan LPPPU</v>
      </c>
      <c r="G22" s="243"/>
      <c r="H22" s="243"/>
      <c r="I22" s="441"/>
      <c r="J22" s="442"/>
      <c r="K22" s="457"/>
      <c r="L22" s="463"/>
      <c r="M22" s="107">
        <v>5</v>
      </c>
      <c r="N22" s="146">
        <f t="shared" si="8"/>
        <v>0.1388888888888889</v>
      </c>
      <c r="O22" s="109"/>
      <c r="P22" s="109"/>
      <c r="Q22" s="110">
        <f t="shared" si="7"/>
        <v>1.0064412238325282</v>
      </c>
      <c r="S22" s="114"/>
      <c r="T22" s="242"/>
    </row>
    <row r="23" spans="1:20" ht="34.35" customHeight="1" x14ac:dyDescent="0.25">
      <c r="A23" s="107">
        <f t="shared" si="6"/>
        <v>21</v>
      </c>
      <c r="B23" s="440"/>
      <c r="C23" s="446">
        <f>'Matriks Penilaian'!$D$33</f>
        <v>2.4</v>
      </c>
      <c r="D23" s="443" t="str">
        <f>'Matriks Penilaian'!$E$33</f>
        <v>Supervisor Administrasi (Jumlah supervisor administrasi progam studi di unit pengelola program studi, berdasarkan pendidikan tertinggi, jabatan fungsional, dan kompetensi)</v>
      </c>
      <c r="E23" s="244" t="str">
        <f>'Hitung F1'!$B$203</f>
        <v>2.4.1</v>
      </c>
      <c r="F23" s="245" t="str">
        <f>'Hitung F1'!$C$203</f>
        <v>Kualifikasi akademik dan pengalaman kerja supervisor administrasi</v>
      </c>
      <c r="G23" s="243"/>
      <c r="H23" s="243"/>
      <c r="I23" s="441"/>
      <c r="J23" s="442"/>
      <c r="K23" s="455">
        <v>5</v>
      </c>
      <c r="L23" s="461">
        <f>K23/(SUM($K$12:$K$25))</f>
        <v>0.21739130434782608</v>
      </c>
      <c r="M23" s="107">
        <v>5</v>
      </c>
      <c r="N23" s="146">
        <f>M23/SUM($M$23:$M$24)</f>
        <v>0.5</v>
      </c>
      <c r="O23" s="109"/>
      <c r="P23" s="109"/>
      <c r="Q23" s="110">
        <f>$J$12*$L$23*N23*100</f>
        <v>3.6231884057971007</v>
      </c>
      <c r="S23" s="114"/>
      <c r="T23" s="242"/>
    </row>
    <row r="24" spans="1:20" ht="26.45" customHeight="1" x14ac:dyDescent="0.25">
      <c r="A24" s="107">
        <f t="shared" si="6"/>
        <v>22</v>
      </c>
      <c r="B24" s="440"/>
      <c r="C24" s="448"/>
      <c r="D24" s="445"/>
      <c r="E24" s="244" t="str">
        <f>'Hitung F1'!$B$209</f>
        <v>2.4.2</v>
      </c>
      <c r="F24" s="245" t="str">
        <f>'Hitung F1'!$C$209</f>
        <v>Penugasan formal  (dari Prodi atau dari Institusinya)</v>
      </c>
      <c r="G24" s="243"/>
      <c r="H24" s="243"/>
      <c r="I24" s="441"/>
      <c r="J24" s="442"/>
      <c r="K24" s="457"/>
      <c r="L24" s="463"/>
      <c r="M24" s="107">
        <v>5</v>
      </c>
      <c r="N24" s="146">
        <f>M24/SUM($M$23:$M$24)</f>
        <v>0.5</v>
      </c>
      <c r="O24" s="109"/>
      <c r="P24" s="109"/>
      <c r="Q24" s="110">
        <f>$J$12*$L$23*N24*100</f>
        <v>3.6231884057971007</v>
      </c>
      <c r="S24" s="114"/>
      <c r="T24" s="242"/>
    </row>
    <row r="25" spans="1:20" ht="21" customHeight="1" x14ac:dyDescent="0.25">
      <c r="A25" s="107">
        <f t="shared" si="6"/>
        <v>23</v>
      </c>
      <c r="B25" s="440"/>
      <c r="C25" s="244" t="str">
        <f>'Hitung F1'!$B$215</f>
        <v xml:space="preserve">2.5 </v>
      </c>
      <c r="D25" s="245" t="str">
        <f>'Hitung F1'!$C$215</f>
        <v>Tenaga Kependidikan</v>
      </c>
      <c r="E25" s="244"/>
      <c r="F25" s="245"/>
      <c r="G25" s="243"/>
      <c r="H25" s="243"/>
      <c r="I25" s="441"/>
      <c r="J25" s="442"/>
      <c r="K25" s="107">
        <v>3</v>
      </c>
      <c r="L25" s="146">
        <f>K25/(SUM($K$12:$K$25))</f>
        <v>0.13043478260869565</v>
      </c>
      <c r="M25" s="108"/>
      <c r="N25" s="109"/>
      <c r="O25" s="109"/>
      <c r="P25" s="109"/>
      <c r="Q25" s="110">
        <f>$J$12*$L$25*100</f>
        <v>4.3478260869565215</v>
      </c>
      <c r="S25" s="114"/>
      <c r="T25" s="242"/>
    </row>
    <row r="26" spans="1:20" ht="30.6" customHeight="1" x14ac:dyDescent="0.25">
      <c r="A26" s="111">
        <f t="shared" ref="A26:A38" si="9">A25+1</f>
        <v>24</v>
      </c>
      <c r="B26" s="437" t="s">
        <v>66</v>
      </c>
      <c r="C26" s="449" t="str">
        <f>'Matriks Penilaian'!$D$36</f>
        <v xml:space="preserve">3.1 </v>
      </c>
      <c r="D26" s="451" t="str">
        <f>'Matriks Penilaian'!$E$36</f>
        <v>Organisasi dan Tata Kerja Unit Pengelola Program Studi</v>
      </c>
      <c r="E26" s="247" t="str">
        <f>'Hitung F1'!$B$223</f>
        <v>3.1.1</v>
      </c>
      <c r="F26" s="235" t="str">
        <f>'Hitung F1'!$C$223</f>
        <v>Struktur Organisasi dan Tata Kerja Unit Pengelola Program Studi</v>
      </c>
      <c r="G26" s="235"/>
      <c r="H26" s="235"/>
      <c r="I26" s="438">
        <v>5</v>
      </c>
      <c r="J26" s="439">
        <f>I26/$I$39</f>
        <v>0.16666666666666666</v>
      </c>
      <c r="K26" s="458">
        <v>6</v>
      </c>
      <c r="L26" s="464">
        <f>K26/(SUM($K$26:$K$38))</f>
        <v>0.23076923076923078</v>
      </c>
      <c r="M26" s="111">
        <v>5</v>
      </c>
      <c r="N26" s="145">
        <f>M26/SUM($M$26:$M$27)</f>
        <v>0.5</v>
      </c>
      <c r="O26" s="145"/>
      <c r="P26" s="145"/>
      <c r="Q26" s="141">
        <f>$J$26*$L$26*N26*100</f>
        <v>1.9230769230769231</v>
      </c>
      <c r="S26" s="114"/>
      <c r="T26" s="242"/>
    </row>
    <row r="27" spans="1:20" ht="35.450000000000003" customHeight="1" x14ac:dyDescent="0.25">
      <c r="A27" s="111">
        <f t="shared" si="9"/>
        <v>25</v>
      </c>
      <c r="B27" s="437"/>
      <c r="C27" s="450"/>
      <c r="D27" s="452"/>
      <c r="E27" s="247" t="str">
        <f>'Hitung F1'!$B$232</f>
        <v>3.1.2</v>
      </c>
      <c r="F27" s="235" t="str">
        <f>'Hitung F1'!$C$232</f>
        <v>Perwujudan Good Governance Dengan Enam Pilar Tata Pamong Untuk Program Studi yang diusulkan</v>
      </c>
      <c r="G27" s="235"/>
      <c r="H27" s="235"/>
      <c r="I27" s="438"/>
      <c r="J27" s="439"/>
      <c r="K27" s="459"/>
      <c r="L27" s="466"/>
      <c r="M27" s="111">
        <v>5</v>
      </c>
      <c r="N27" s="145">
        <f>M27/SUM($M$26:$M$27)</f>
        <v>0.5</v>
      </c>
      <c r="O27" s="145"/>
      <c r="P27" s="145"/>
      <c r="Q27" s="141">
        <f>$J$26*$L$26*N27*100</f>
        <v>1.9230769230769231</v>
      </c>
      <c r="S27" s="114"/>
      <c r="T27" s="242"/>
    </row>
    <row r="28" spans="1:20" ht="35.450000000000003" customHeight="1" x14ac:dyDescent="0.25">
      <c r="A28" s="111">
        <f t="shared" si="9"/>
        <v>26</v>
      </c>
      <c r="B28" s="437"/>
      <c r="C28" s="248" t="str">
        <f>'Hitung F1'!$B$241</f>
        <v xml:space="preserve">3.2 </v>
      </c>
      <c r="D28" s="249" t="str">
        <f>'Hitung F1'!$C$241</f>
        <v>Keterlaksanaan Sistem Penjaminan Mutu Internal Perguruan Tinggi Pengusul</v>
      </c>
      <c r="E28" s="247"/>
      <c r="F28" s="235"/>
      <c r="G28" s="235"/>
      <c r="H28" s="235"/>
      <c r="I28" s="438"/>
      <c r="J28" s="439"/>
      <c r="K28" s="232">
        <v>6</v>
      </c>
      <c r="L28" s="147">
        <f>K28/(SUM($K$26:$K$38))</f>
        <v>0.23076923076923078</v>
      </c>
      <c r="M28" s="111"/>
      <c r="N28" s="145"/>
      <c r="O28" s="145"/>
      <c r="P28" s="145"/>
      <c r="Q28" s="141">
        <f>$J$26*$L$28*100</f>
        <v>3.8461538461538463</v>
      </c>
      <c r="S28" s="114"/>
      <c r="T28" s="242"/>
    </row>
    <row r="29" spans="1:20" ht="24" customHeight="1" x14ac:dyDescent="0.25">
      <c r="A29" s="111">
        <f t="shared" si="9"/>
        <v>27</v>
      </c>
      <c r="B29" s="437"/>
      <c r="C29" s="449" t="str">
        <f>'Matriks Penilaian'!$D$40</f>
        <v>3.3</v>
      </c>
      <c r="D29" s="451" t="str">
        <f>'Matriks Penilaian'!$E$40</f>
        <v>Sarana dan Prasarana</v>
      </c>
      <c r="E29" s="449" t="str">
        <f>'Matriks Penilaian'!$F$40</f>
        <v>3.3.1</v>
      </c>
      <c r="F29" s="451" t="str">
        <f>'Matriks Penilaian'!$G$40</f>
        <v>Ruang kuliah, ruang kerja dosen, kantor, seminar dan perpustakaan</v>
      </c>
      <c r="G29" s="234" t="str">
        <f>'Hitung F1'!$B$250</f>
        <v>3.3.1.1</v>
      </c>
      <c r="H29" s="235" t="s">
        <v>267</v>
      </c>
      <c r="I29" s="438"/>
      <c r="J29" s="439"/>
      <c r="K29" s="458">
        <v>7</v>
      </c>
      <c r="L29" s="464">
        <f>K29/(SUM($K$26:$K$38))</f>
        <v>0.26923076923076922</v>
      </c>
      <c r="M29" s="458">
        <v>5</v>
      </c>
      <c r="N29" s="464">
        <f>M29/SUM($M$29:$M$37)</f>
        <v>0.2</v>
      </c>
      <c r="O29" s="252">
        <v>5</v>
      </c>
      <c r="P29" s="145">
        <f>O29/SUM($O$29:$O$33)</f>
        <v>0.19230769230769232</v>
      </c>
      <c r="Q29" s="141">
        <f>$J$26*$L$29*$N$29*P29*100</f>
        <v>0.17258382642998027</v>
      </c>
      <c r="S29" s="114"/>
      <c r="T29" s="242"/>
    </row>
    <row r="30" spans="1:20" ht="24" customHeight="1" x14ac:dyDescent="0.25">
      <c r="A30" s="111">
        <f t="shared" si="9"/>
        <v>28</v>
      </c>
      <c r="B30" s="437"/>
      <c r="C30" s="453"/>
      <c r="D30" s="454"/>
      <c r="E30" s="453"/>
      <c r="F30" s="454"/>
      <c r="G30" s="234" t="str">
        <f>'Hitung F1'!$B$257</f>
        <v>3.3.1.2</v>
      </c>
      <c r="H30" s="235" t="s">
        <v>268</v>
      </c>
      <c r="I30" s="438"/>
      <c r="J30" s="439"/>
      <c r="K30" s="460"/>
      <c r="L30" s="465"/>
      <c r="M30" s="460"/>
      <c r="N30" s="465"/>
      <c r="O30" s="252">
        <v>5</v>
      </c>
      <c r="P30" s="145">
        <f t="shared" ref="P30:P33" si="10">O30/SUM($O$29:$O$33)</f>
        <v>0.19230769230769232</v>
      </c>
      <c r="Q30" s="141">
        <f t="shared" ref="Q30:Q33" si="11">$J$26*$L$29*$N$29*P30*100</f>
        <v>0.17258382642998027</v>
      </c>
      <c r="S30" s="114"/>
      <c r="T30" s="242"/>
    </row>
    <row r="31" spans="1:20" ht="24" customHeight="1" x14ac:dyDescent="0.25">
      <c r="A31" s="111">
        <f t="shared" si="9"/>
        <v>29</v>
      </c>
      <c r="B31" s="437"/>
      <c r="C31" s="453"/>
      <c r="D31" s="454"/>
      <c r="E31" s="453"/>
      <c r="F31" s="454"/>
      <c r="G31" s="234" t="str">
        <f>'Hitung F1'!$B$264</f>
        <v>3.3.1.3</v>
      </c>
      <c r="H31" s="235" t="s">
        <v>269</v>
      </c>
      <c r="I31" s="438"/>
      <c r="J31" s="439"/>
      <c r="K31" s="460"/>
      <c r="L31" s="465"/>
      <c r="M31" s="460"/>
      <c r="N31" s="465"/>
      <c r="O31" s="252">
        <v>5</v>
      </c>
      <c r="P31" s="145">
        <f t="shared" si="10"/>
        <v>0.19230769230769232</v>
      </c>
      <c r="Q31" s="141">
        <f t="shared" si="11"/>
        <v>0.17258382642998027</v>
      </c>
      <c r="S31" s="114"/>
      <c r="T31" s="242"/>
    </row>
    <row r="32" spans="1:20" ht="24" customHeight="1" x14ac:dyDescent="0.25">
      <c r="A32" s="111">
        <f t="shared" si="9"/>
        <v>30</v>
      </c>
      <c r="B32" s="437"/>
      <c r="C32" s="453"/>
      <c r="D32" s="454"/>
      <c r="E32" s="453"/>
      <c r="F32" s="454"/>
      <c r="G32" s="234" t="str">
        <f>'Hitung F1'!$B$271</f>
        <v>3.3.1.4</v>
      </c>
      <c r="H32" s="236" t="s">
        <v>270</v>
      </c>
      <c r="I32" s="438"/>
      <c r="J32" s="439"/>
      <c r="K32" s="460"/>
      <c r="L32" s="465"/>
      <c r="M32" s="460"/>
      <c r="N32" s="465"/>
      <c r="O32" s="252">
        <v>6</v>
      </c>
      <c r="P32" s="145">
        <f t="shared" si="10"/>
        <v>0.23076923076923078</v>
      </c>
      <c r="Q32" s="141">
        <f t="shared" si="11"/>
        <v>0.20710059171597633</v>
      </c>
      <c r="S32" s="114"/>
      <c r="T32" s="242"/>
    </row>
    <row r="33" spans="1:20" ht="24" customHeight="1" x14ac:dyDescent="0.25">
      <c r="A33" s="111">
        <f t="shared" si="9"/>
        <v>31</v>
      </c>
      <c r="B33" s="437"/>
      <c r="C33" s="453"/>
      <c r="D33" s="454"/>
      <c r="E33" s="450"/>
      <c r="F33" s="452"/>
      <c r="G33" s="237" t="str">
        <f>'Hitung F1'!$B$278</f>
        <v>3.3.1.5</v>
      </c>
      <c r="H33" s="236" t="s">
        <v>273</v>
      </c>
      <c r="I33" s="438"/>
      <c r="J33" s="439"/>
      <c r="K33" s="460"/>
      <c r="L33" s="465"/>
      <c r="M33" s="459"/>
      <c r="N33" s="466"/>
      <c r="O33" s="252">
        <v>5</v>
      </c>
      <c r="P33" s="145">
        <f t="shared" si="10"/>
        <v>0.19230769230769232</v>
      </c>
      <c r="Q33" s="141">
        <f t="shared" si="11"/>
        <v>0.17258382642998027</v>
      </c>
      <c r="S33" s="114"/>
      <c r="T33" s="242"/>
    </row>
    <row r="34" spans="1:20" ht="24" customHeight="1" x14ac:dyDescent="0.25">
      <c r="A34" s="111">
        <f t="shared" si="9"/>
        <v>32</v>
      </c>
      <c r="B34" s="437"/>
      <c r="C34" s="453"/>
      <c r="D34" s="454"/>
      <c r="E34" s="247" t="str">
        <f>'Hitung F1'!$B$281</f>
        <v>3.3.2</v>
      </c>
      <c r="F34" s="236" t="str">
        <f>'Hitung F1'!$C$281</f>
        <v>Ruang Tetap Mahasiswa/i Profesi</v>
      </c>
      <c r="G34" s="236"/>
      <c r="H34" s="236"/>
      <c r="I34" s="438"/>
      <c r="J34" s="439"/>
      <c r="K34" s="460"/>
      <c r="L34" s="465"/>
      <c r="M34" s="232">
        <v>6</v>
      </c>
      <c r="N34" s="147">
        <f>M34/SUM($M$29:$M$37)</f>
        <v>0.24</v>
      </c>
      <c r="O34" s="147"/>
      <c r="P34" s="147"/>
      <c r="Q34" s="141">
        <f>$J$26*$L$29*N34*100</f>
        <v>1.0769230769230766</v>
      </c>
      <c r="S34" s="114"/>
      <c r="T34" s="242"/>
    </row>
    <row r="35" spans="1:20" ht="24" customHeight="1" x14ac:dyDescent="0.25">
      <c r="A35" s="111">
        <f t="shared" si="9"/>
        <v>33</v>
      </c>
      <c r="B35" s="437"/>
      <c r="C35" s="453"/>
      <c r="D35" s="454"/>
      <c r="E35" s="449" t="str">
        <f>'Matriks Penilaian'!$F$46</f>
        <v>3.3.3</v>
      </c>
      <c r="F35" s="451" t="str">
        <f>'Matriks Penilaian'!$G$46</f>
        <v>Ruang Akademik Khusus dan Perangkat Asesmen</v>
      </c>
      <c r="G35" s="237" t="str">
        <f>'Hitung F1'!$B$289</f>
        <v>3.3.3.1</v>
      </c>
      <c r="H35" s="236" t="str">
        <f>'Hitung F1'!$C$289</f>
        <v>Ruang Akademik Khusus</v>
      </c>
      <c r="I35" s="438"/>
      <c r="J35" s="439"/>
      <c r="K35" s="460"/>
      <c r="L35" s="465"/>
      <c r="M35" s="458">
        <v>7</v>
      </c>
      <c r="N35" s="464">
        <f>M35/SUM($M$29:$M$37)</f>
        <v>0.28000000000000003</v>
      </c>
      <c r="O35" s="252">
        <v>5</v>
      </c>
      <c r="P35" s="145">
        <f>O35/SUM($O$35:$O$36)</f>
        <v>0.41666666666666669</v>
      </c>
      <c r="Q35" s="141">
        <f>$J$26*$L$29*$N$35*P35*100</f>
        <v>0.52350427350427353</v>
      </c>
      <c r="S35" s="114"/>
      <c r="T35" s="242"/>
    </row>
    <row r="36" spans="1:20" ht="24" customHeight="1" x14ac:dyDescent="0.25">
      <c r="A36" s="111">
        <f t="shared" si="9"/>
        <v>34</v>
      </c>
      <c r="B36" s="437"/>
      <c r="C36" s="453"/>
      <c r="D36" s="454"/>
      <c r="E36" s="450"/>
      <c r="F36" s="452"/>
      <c r="G36" s="237" t="str">
        <f>'Hitung F1'!$B$297</f>
        <v>3.3.3.2</v>
      </c>
      <c r="H36" s="236" t="str">
        <f>'Hitung F1'!$C$297</f>
        <v>Perangkat Asesmen</v>
      </c>
      <c r="I36" s="438"/>
      <c r="J36" s="439"/>
      <c r="K36" s="460"/>
      <c r="L36" s="465"/>
      <c r="M36" s="459"/>
      <c r="N36" s="466"/>
      <c r="O36" s="252">
        <v>7</v>
      </c>
      <c r="P36" s="145">
        <f>O36/SUM($O$35:$O$36)</f>
        <v>0.58333333333333337</v>
      </c>
      <c r="Q36" s="141">
        <f>$J$26*$L$29*$N$35*P36*100</f>
        <v>0.73290598290598297</v>
      </c>
      <c r="S36" s="114"/>
      <c r="T36" s="242"/>
    </row>
    <row r="37" spans="1:20" ht="24" customHeight="1" x14ac:dyDescent="0.25">
      <c r="A37" s="111">
        <f t="shared" si="9"/>
        <v>35</v>
      </c>
      <c r="B37" s="437"/>
      <c r="C37" s="450"/>
      <c r="D37" s="452"/>
      <c r="E37" s="246" t="str">
        <f>'Hitung F1'!$B$305</f>
        <v>3.3.4</v>
      </c>
      <c r="F37" s="236" t="str">
        <f>'Hitung F1'!$C$305</f>
        <v>Layanan Psikologi di luar kampus</v>
      </c>
      <c r="G37" s="236"/>
      <c r="H37" s="236"/>
      <c r="I37" s="438"/>
      <c r="J37" s="439"/>
      <c r="K37" s="459"/>
      <c r="L37" s="466"/>
      <c r="M37" s="232">
        <v>7</v>
      </c>
      <c r="N37" s="147">
        <f>M37/SUM($M$29:$M$37)</f>
        <v>0.28000000000000003</v>
      </c>
      <c r="O37" s="147"/>
      <c r="P37" s="147"/>
      <c r="Q37" s="141">
        <f>$J$26*$L$29*$N$37*100</f>
        <v>1.2564102564102564</v>
      </c>
      <c r="S37" s="114"/>
      <c r="T37" s="242"/>
    </row>
    <row r="38" spans="1:20" ht="24" customHeight="1" x14ac:dyDescent="0.25">
      <c r="A38" s="111">
        <f t="shared" si="9"/>
        <v>36</v>
      </c>
      <c r="B38" s="437"/>
      <c r="C38" s="234" t="str">
        <f>'Hitung F1'!$B$314</f>
        <v>3.4</v>
      </c>
      <c r="D38" s="235" t="str">
        <f>'Hitung F1'!$C$314</f>
        <v>Rancangan Tata Cara Penerimaan Mahasiswa</v>
      </c>
      <c r="E38" s="247"/>
      <c r="F38" s="235"/>
      <c r="G38" s="235"/>
      <c r="H38" s="235"/>
      <c r="I38" s="438"/>
      <c r="J38" s="439"/>
      <c r="K38" s="111">
        <v>7</v>
      </c>
      <c r="L38" s="145">
        <f>K38/(SUM($K$26:$K$38))</f>
        <v>0.26923076923076922</v>
      </c>
      <c r="M38" s="111"/>
      <c r="N38" s="145"/>
      <c r="O38" s="145"/>
      <c r="P38" s="145"/>
      <c r="Q38" s="141">
        <f>$J$26*$L$38*100</f>
        <v>4.4871794871794863</v>
      </c>
      <c r="S38" s="114"/>
      <c r="T38" s="242"/>
    </row>
    <row r="39" spans="1:20" x14ac:dyDescent="0.25">
      <c r="I39" s="113">
        <f>SUM(I3:I38)</f>
        <v>30</v>
      </c>
      <c r="J39" s="115">
        <f>SUM(J3:J38)</f>
        <v>0.99999999999999989</v>
      </c>
      <c r="Q39" s="233">
        <f>SUM(Q3:Q38)</f>
        <v>99.999999999999972</v>
      </c>
      <c r="T39" s="242"/>
    </row>
    <row r="40" spans="1:20" x14ac:dyDescent="0.25">
      <c r="K40" s="114">
        <v>1</v>
      </c>
      <c r="L40" s="115">
        <f>SUM(L3:L11)</f>
        <v>1</v>
      </c>
      <c r="M40" s="250"/>
      <c r="N40" s="151">
        <f>SUM(N12:N25)</f>
        <v>3</v>
      </c>
      <c r="O40" s="151"/>
      <c r="P40" s="151"/>
      <c r="T40" s="114"/>
    </row>
    <row r="41" spans="1:20" x14ac:dyDescent="0.25">
      <c r="K41" s="114">
        <v>2</v>
      </c>
      <c r="L41" s="115">
        <f>SUM(L12:L25)</f>
        <v>1</v>
      </c>
      <c r="M41" s="251"/>
      <c r="N41" s="151"/>
      <c r="O41" s="151"/>
      <c r="P41" s="151"/>
      <c r="T41" s="112"/>
    </row>
    <row r="42" spans="1:20" x14ac:dyDescent="0.25">
      <c r="K42" s="114">
        <v>3</v>
      </c>
      <c r="L42" s="115">
        <f>SUM(L26:L38)</f>
        <v>1</v>
      </c>
      <c r="M42" s="251"/>
      <c r="N42" s="151"/>
      <c r="O42" s="151"/>
      <c r="P42" s="151"/>
    </row>
    <row r="43" spans="1:20" x14ac:dyDescent="0.25">
      <c r="M43" s="251"/>
      <c r="N43" s="151"/>
      <c r="O43" s="151"/>
      <c r="P43" s="151"/>
    </row>
    <row r="45" spans="1:20" x14ac:dyDescent="0.25">
      <c r="M45" s="116"/>
      <c r="N45" s="151"/>
      <c r="O45" s="151"/>
      <c r="P45" s="151"/>
    </row>
    <row r="46" spans="1:20" x14ac:dyDescent="0.25">
      <c r="M46" s="116"/>
      <c r="N46" s="151"/>
      <c r="O46" s="151"/>
      <c r="P46" s="151"/>
    </row>
  </sheetData>
  <sheetProtection formatCells="0" formatColumns="0" formatRows="0" insertColumns="0" insertRows="0" insertHyperlinks="0" deleteColumns="0" deleteRows="0" sort="0"/>
  <mergeCells count="59">
    <mergeCell ref="K12:K15"/>
    <mergeCell ref="L17:L22"/>
    <mergeCell ref="N29:N33"/>
    <mergeCell ref="M35:M36"/>
    <mergeCell ref="N35:N36"/>
    <mergeCell ref="L23:L24"/>
    <mergeCell ref="L26:L27"/>
    <mergeCell ref="L29:L37"/>
    <mergeCell ref="M29:M33"/>
    <mergeCell ref="L12:L15"/>
    <mergeCell ref="C29:C37"/>
    <mergeCell ref="D29:D37"/>
    <mergeCell ref="E29:E33"/>
    <mergeCell ref="F29:F33"/>
    <mergeCell ref="K17:K22"/>
    <mergeCell ref="K23:K24"/>
    <mergeCell ref="K26:K27"/>
    <mergeCell ref="K29:K37"/>
    <mergeCell ref="B26:B38"/>
    <mergeCell ref="I26:I38"/>
    <mergeCell ref="J26:J38"/>
    <mergeCell ref="B12:B25"/>
    <mergeCell ref="I12:I25"/>
    <mergeCell ref="J12:J25"/>
    <mergeCell ref="D12:D16"/>
    <mergeCell ref="C12:C16"/>
    <mergeCell ref="D17:D22"/>
    <mergeCell ref="C17:C22"/>
    <mergeCell ref="C23:C24"/>
    <mergeCell ref="D23:D24"/>
    <mergeCell ref="C26:C27"/>
    <mergeCell ref="D26:D27"/>
    <mergeCell ref="E35:E36"/>
    <mergeCell ref="F35:F36"/>
    <mergeCell ref="B3:B11"/>
    <mergeCell ref="A1:A2"/>
    <mergeCell ref="B1:B2"/>
    <mergeCell ref="I1:J2"/>
    <mergeCell ref="C1:D2"/>
    <mergeCell ref="E1:F2"/>
    <mergeCell ref="I3:I11"/>
    <mergeCell ref="J3:J11"/>
    <mergeCell ref="G1:H2"/>
    <mergeCell ref="D7:D10"/>
    <mergeCell ref="C7:C10"/>
    <mergeCell ref="C4:C6"/>
    <mergeCell ref="D4:D6"/>
    <mergeCell ref="E9:E10"/>
    <mergeCell ref="F9:F10"/>
    <mergeCell ref="Q1:Q2"/>
    <mergeCell ref="K1:L2"/>
    <mergeCell ref="M1:N2"/>
    <mergeCell ref="O1:P2"/>
    <mergeCell ref="M9:M10"/>
    <mergeCell ref="N9:N10"/>
    <mergeCell ref="K4:K6"/>
    <mergeCell ref="L4:L6"/>
    <mergeCell ref="K7:K10"/>
    <mergeCell ref="L7:L10"/>
  </mergeCells>
  <phoneticPr fontId="23" type="noConversion"/>
  <conditionalFormatting sqref="A1:C1 E1 B3 F3:H3 G4:H6 F7:H8 F9 H9:H10 F11:H15 E16:H16 F17:H25 D25">
    <cfRule type="cellIs" dxfId="6" priority="13" operator="equal">
      <formula>"Tidak dinilai"</formula>
    </cfRule>
  </conditionalFormatting>
  <conditionalFormatting sqref="I1">
    <cfRule type="cellIs" dxfId="5" priority="12" operator="equal">
      <formula>"Tidak dinilai"</formula>
    </cfRule>
  </conditionalFormatting>
  <conditionalFormatting sqref="K1">
    <cfRule type="cellIs" dxfId="4" priority="11" operator="equal">
      <formula>"Tidak dinilai"</formula>
    </cfRule>
  </conditionalFormatting>
  <conditionalFormatting sqref="M1">
    <cfRule type="cellIs" dxfId="3" priority="10" operator="equal">
      <formula>"Tidak dinilai"</formula>
    </cfRule>
  </conditionalFormatting>
  <conditionalFormatting sqref="O1">
    <cfRule type="cellIs" dxfId="2" priority="3" operator="equal">
      <formula>"Tidak dinilai"</formula>
    </cfRule>
  </conditionalFormatting>
  <conditionalFormatting sqref="T41">
    <cfRule type="containsText" dxfId="1" priority="4" operator="containsText" text="Belum Memenuhi">
      <formula>NOT(ISERROR(SEARCH("Belum Memenuhi",T41)))</formula>
    </cfRule>
    <cfRule type="containsText" dxfId="0" priority="5" operator="containsText" text="Memenuhi">
      <formula>NOT(ISERROR(SEARCH("Memenuhi",T41)))</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Matriks Penilaian</vt:lpstr>
      <vt:lpstr>Hitung F1</vt:lpstr>
      <vt:lpstr>F1</vt:lpstr>
      <vt:lpstr>Pembobotan</vt:lpstr>
      <vt:lpstr>'F1'!Print_Titles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Bambang Suryoatmono</cp:lastModifiedBy>
  <cp:lastPrinted>2024-10-12T10:19:06Z</cp:lastPrinted>
  <dcterms:created xsi:type="dcterms:W3CDTF">2018-01-27T14:24:19Z</dcterms:created>
  <dcterms:modified xsi:type="dcterms:W3CDTF">2025-02-21T02:04:52Z</dcterms:modified>
</cp:coreProperties>
</file>