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suryo\OneDrive\Documents\AATJE\Majelis Akreditasi\Peraturan BAN-PT\PerBAN-PT 3 2023 Instrumen Pemenuhan Syarat Minimum PSPPK\"/>
    </mc:Choice>
  </mc:AlternateContent>
  <xr:revisionPtr revIDLastSave="0" documentId="13_ncr:1_{0DBD1BC8-0B0F-4F7B-BCA4-6FFCBD2F28AC}" xr6:coauthVersionLast="47" xr6:coauthVersionMax="47" xr10:uidLastSave="{00000000-0000-0000-0000-000000000000}"/>
  <bookViews>
    <workbookView xWindow="-108" yWindow="-108" windowWidth="23256" windowHeight="14856" xr2:uid="{00000000-000D-0000-FFFF-FFFF00000000}"/>
  </bookViews>
  <sheets>
    <sheet name="Matriks Penilaian" sheetId="5" r:id="rId1"/>
    <sheet name="Hitung F1" sheetId="2" r:id="rId2"/>
    <sheet name="F1" sheetId="3" r:id="rId3"/>
    <sheet name="Pembobotan" sheetId="4" r:id="rId4"/>
  </sheets>
  <definedNames>
    <definedName name="_xlnm.Print_Titles" localSheetId="2">'F1'!$12:$12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3" i="4" l="1"/>
  <c r="N22" i="4"/>
  <c r="N21" i="4"/>
  <c r="N20" i="4"/>
  <c r="N19" i="4"/>
  <c r="N18" i="4"/>
  <c r="N17" i="4"/>
  <c r="N16" i="4"/>
  <c r="N15" i="4"/>
  <c r="N14" i="4"/>
  <c r="N13" i="4"/>
  <c r="N12" i="4"/>
  <c r="N11" i="4"/>
  <c r="N10" i="4"/>
  <c r="N9" i="4"/>
  <c r="N8" i="4"/>
  <c r="N7" i="4"/>
  <c r="N6" i="4"/>
  <c r="N5" i="4"/>
  <c r="N4" i="4"/>
  <c r="N3" i="4"/>
  <c r="N2" i="4"/>
  <c r="E225" i="2"/>
  <c r="H33" i="3" s="1"/>
  <c r="D3" i="3"/>
  <c r="A219" i="2"/>
  <c r="A211" i="2"/>
  <c r="H31" i="3"/>
  <c r="H32" i="3"/>
  <c r="H14" i="3"/>
  <c r="H15" i="3"/>
  <c r="H17" i="3"/>
  <c r="H18" i="3"/>
  <c r="H19" i="3"/>
  <c r="H23" i="3"/>
  <c r="H24" i="3"/>
  <c r="H25" i="3"/>
  <c r="H26" i="3"/>
  <c r="H27" i="3"/>
  <c r="H28" i="3"/>
  <c r="H29" i="3"/>
  <c r="H30" i="3"/>
  <c r="H34" i="3"/>
  <c r="L22" i="4"/>
  <c r="L21" i="4"/>
  <c r="L20" i="4"/>
  <c r="L19" i="4"/>
  <c r="L18" i="4"/>
  <c r="L17" i="4"/>
  <c r="L16" i="4"/>
  <c r="J22" i="4"/>
  <c r="J21" i="4"/>
  <c r="E33" i="3" l="1"/>
  <c r="E217" i="2"/>
  <c r="E32" i="3"/>
  <c r="C33" i="3"/>
  <c r="F22" i="4" s="1"/>
  <c r="C32" i="3"/>
  <c r="F21" i="4" s="1"/>
  <c r="B33" i="3"/>
  <c r="E22" i="4" s="1"/>
  <c r="B32" i="3"/>
  <c r="E21" i="4" s="1"/>
  <c r="D224" i="2"/>
  <c r="D223" i="2"/>
  <c r="D222" i="2"/>
  <c r="D221" i="2"/>
  <c r="C220" i="2"/>
  <c r="D216" i="2"/>
  <c r="D215" i="2"/>
  <c r="D214" i="2"/>
  <c r="D213" i="2"/>
  <c r="C212" i="2"/>
  <c r="C203" i="2"/>
  <c r="D207" i="2"/>
  <c r="D206" i="2"/>
  <c r="D205" i="2"/>
  <c r="D204" i="2"/>
  <c r="E90" i="2"/>
  <c r="H20" i="3" s="1"/>
  <c r="E97" i="2"/>
  <c r="H21" i="3" s="1"/>
  <c r="D105" i="2"/>
  <c r="D104" i="2"/>
  <c r="D110" i="2"/>
  <c r="E112" i="2" l="1"/>
  <c r="H22" i="3" s="1"/>
  <c r="D111" i="2"/>
  <c r="D107" i="2" l="1"/>
  <c r="D108" i="2"/>
  <c r="D109" i="2"/>
  <c r="D106" i="2"/>
  <c r="D103" i="2"/>
  <c r="D102" i="2"/>
  <c r="E75" i="2"/>
  <c r="E233" i="2"/>
  <c r="E208" i="2"/>
  <c r="E200" i="2"/>
  <c r="E192" i="2"/>
  <c r="E186" i="2"/>
  <c r="E178" i="2"/>
  <c r="E143" i="2"/>
  <c r="E119" i="2"/>
  <c r="E83" i="2"/>
  <c r="E67" i="2"/>
  <c r="E58" i="2"/>
  <c r="H16" i="3" s="1"/>
  <c r="E46" i="3" s="1"/>
  <c r="E50" i="2"/>
  <c r="E42" i="2"/>
  <c r="E34" i="2"/>
  <c r="H13" i="3" s="1"/>
  <c r="C16" i="3"/>
  <c r="C226" i="5"/>
  <c r="C228" i="2"/>
  <c r="D232" i="2"/>
  <c r="D231" i="2"/>
  <c r="D230" i="2"/>
  <c r="D229" i="2"/>
  <c r="D199" i="2" l="1"/>
  <c r="D198" i="2"/>
  <c r="D197" i="2"/>
  <c r="D196" i="2"/>
  <c r="C195" i="2"/>
  <c r="D191" i="2"/>
  <c r="D190" i="2"/>
  <c r="D189" i="2"/>
  <c r="D188" i="2"/>
  <c r="E180" i="2"/>
  <c r="D185" i="2"/>
  <c r="D184" i="2"/>
  <c r="D183" i="2"/>
  <c r="D182" i="2"/>
  <c r="D177" i="2"/>
  <c r="D176" i="2"/>
  <c r="D175" i="2"/>
  <c r="D174" i="2"/>
  <c r="C173" i="2"/>
  <c r="D142" i="2"/>
  <c r="D141" i="2"/>
  <c r="D140" i="2"/>
  <c r="D139" i="2"/>
  <c r="C138" i="2"/>
  <c r="D134" i="2"/>
  <c r="D133" i="2"/>
  <c r="D132" i="2"/>
  <c r="D131" i="2"/>
  <c r="C130" i="2"/>
  <c r="D126" i="2"/>
  <c r="D125" i="2"/>
  <c r="D124" i="2"/>
  <c r="D123" i="2"/>
  <c r="C122" i="2"/>
  <c r="D118" i="2"/>
  <c r="D117" i="2"/>
  <c r="D116" i="2"/>
  <c r="D115" i="2"/>
  <c r="C114" i="2"/>
  <c r="C23" i="3" s="1"/>
  <c r="D12" i="4" s="1"/>
  <c r="D101" i="2"/>
  <c r="C100" i="2"/>
  <c r="D96" i="2"/>
  <c r="D95" i="2"/>
  <c r="D94" i="2"/>
  <c r="C93" i="2"/>
  <c r="D89" i="2"/>
  <c r="D88" i="2"/>
  <c r="D87" i="2"/>
  <c r="C86" i="2"/>
  <c r="D82" i="2"/>
  <c r="D81" i="2"/>
  <c r="D80" i="2"/>
  <c r="D79" i="2"/>
  <c r="C78" i="2"/>
  <c r="D74" i="2"/>
  <c r="D73" i="2"/>
  <c r="D72" i="2"/>
  <c r="D71" i="2"/>
  <c r="C70" i="2"/>
  <c r="D66" i="2"/>
  <c r="D65" i="2"/>
  <c r="D64" i="2"/>
  <c r="D63" i="2"/>
  <c r="D57" i="2"/>
  <c r="D56" i="2"/>
  <c r="D55" i="2"/>
  <c r="D54" i="2"/>
  <c r="C53" i="2"/>
  <c r="D49" i="2"/>
  <c r="D48" i="2"/>
  <c r="D47" i="2"/>
  <c r="D46" i="2"/>
  <c r="C45" i="2"/>
  <c r="D41" i="2"/>
  <c r="D40" i="2"/>
  <c r="D39" i="2"/>
  <c r="D38" i="2"/>
  <c r="C37" i="2"/>
  <c r="D33" i="2"/>
  <c r="D32" i="2"/>
  <c r="D31" i="2"/>
  <c r="D30" i="2"/>
  <c r="C29" i="2"/>
  <c r="J9" i="4"/>
  <c r="E28" i="3"/>
  <c r="C28" i="3"/>
  <c r="F17" i="4" s="1"/>
  <c r="B28" i="3"/>
  <c r="E17" i="4" s="1"/>
  <c r="L10" i="4"/>
  <c r="L9" i="4"/>
  <c r="J12" i="4"/>
  <c r="J11" i="4"/>
  <c r="E31" i="3"/>
  <c r="C31" i="3"/>
  <c r="F20" i="4" s="1"/>
  <c r="B31" i="3"/>
  <c r="E20" i="4" s="1"/>
  <c r="E23" i="3"/>
  <c r="B23" i="3"/>
  <c r="C12" i="4" s="1"/>
  <c r="E22" i="3"/>
  <c r="C22" i="3"/>
  <c r="D11" i="4" s="1"/>
  <c r="B22" i="3"/>
  <c r="C11" i="4" s="1"/>
  <c r="J26" i="4" l="1"/>
  <c r="L25" i="4"/>
  <c r="E168" i="2"/>
  <c r="E170" i="2" s="1"/>
  <c r="A7" i="5"/>
  <c r="A8" i="5" s="1"/>
  <c r="A9" i="5" s="1"/>
  <c r="A10" i="5" s="1"/>
  <c r="A11" i="5" s="1"/>
  <c r="A12" i="5" s="1"/>
  <c r="A13" i="5" l="1"/>
  <c r="E21" i="3"/>
  <c r="C21" i="3"/>
  <c r="F10" i="4" s="1"/>
  <c r="B21" i="3"/>
  <c r="E10" i="4" s="1"/>
  <c r="A14" i="5" l="1"/>
  <c r="E26" i="2"/>
  <c r="A15" i="5" l="1"/>
  <c r="A20" i="5" s="1"/>
  <c r="A21" i="5" s="1"/>
  <c r="A22" i="5" s="1"/>
  <c r="A23" i="5" s="1"/>
  <c r="A24" i="5" s="1"/>
  <c r="J3" i="4"/>
  <c r="J4" i="4"/>
  <c r="J5" i="4"/>
  <c r="J6" i="4"/>
  <c r="J7" i="4"/>
  <c r="J8" i="4"/>
  <c r="A3" i="4"/>
  <c r="A29" i="5" l="1"/>
  <c r="A30" i="5" s="1"/>
  <c r="A32" i="5" s="1"/>
  <c r="A33" i="5" s="1"/>
  <c r="A34" i="5" s="1"/>
  <c r="A35" i="5" s="1"/>
  <c r="A36" i="5" s="1"/>
  <c r="A4" i="4"/>
  <c r="A5" i="4" s="1"/>
  <c r="A6" i="4" s="1"/>
  <c r="A7" i="4" s="1"/>
  <c r="A8" i="4" s="1"/>
  <c r="A9" i="4" s="1"/>
  <c r="G2" i="4"/>
  <c r="A10" i="4"/>
  <c r="A11" i="4" s="1"/>
  <c r="A12" i="4" s="1"/>
  <c r="A13" i="4" s="1"/>
  <c r="E19" i="3"/>
  <c r="C19" i="3"/>
  <c r="D8" i="4" s="1"/>
  <c r="B19" i="3"/>
  <c r="C8" i="4" s="1"/>
  <c r="D19" i="3"/>
  <c r="C18" i="3"/>
  <c r="D7" i="4" s="1"/>
  <c r="D18" i="3"/>
  <c r="E16" i="3"/>
  <c r="D5" i="4"/>
  <c r="A14" i="4" l="1"/>
  <c r="A15" i="4" s="1"/>
  <c r="A16" i="4" s="1"/>
  <c r="A17" i="4" s="1"/>
  <c r="A18" i="4" s="1"/>
  <c r="A19" i="4" s="1"/>
  <c r="A20" i="4" s="1"/>
  <c r="A21" i="4" s="1"/>
  <c r="A22" i="4" s="1"/>
  <c r="A23" i="4" s="1"/>
  <c r="G9" i="4"/>
  <c r="E45" i="3" l="1"/>
  <c r="E27" i="3" l="1"/>
  <c r="C27" i="3"/>
  <c r="F16" i="4" s="1"/>
  <c r="B27" i="3"/>
  <c r="E16" i="4" s="1"/>
  <c r="E20" i="3"/>
  <c r="C20" i="3"/>
  <c r="F9" i="4" s="1"/>
  <c r="B20" i="3"/>
  <c r="E9" i="4" s="1"/>
  <c r="J23" i="4"/>
  <c r="J16" i="4"/>
  <c r="J15" i="4"/>
  <c r="L14" i="4"/>
  <c r="L13" i="4"/>
  <c r="J13" i="4"/>
  <c r="J2" i="4"/>
  <c r="L27" i="4" l="1"/>
  <c r="L26" i="4"/>
  <c r="J25" i="4"/>
  <c r="J27" i="4"/>
  <c r="E18" i="3" l="1"/>
  <c r="B18" i="3"/>
  <c r="C7" i="4" s="1"/>
  <c r="E26" i="3" l="1"/>
  <c r="C26" i="3"/>
  <c r="D15" i="4" s="1"/>
  <c r="B26" i="3"/>
  <c r="C15" i="4" s="1"/>
  <c r="E25" i="3"/>
  <c r="C25" i="3"/>
  <c r="F14" i="4" s="1"/>
  <c r="B25" i="3"/>
  <c r="E14" i="4" s="1"/>
  <c r="E24" i="3"/>
  <c r="C24" i="3"/>
  <c r="F13" i="4" s="1"/>
  <c r="B24" i="3"/>
  <c r="E13" i="4" s="1"/>
  <c r="E17" i="3"/>
  <c r="C17" i="3"/>
  <c r="D6" i="4" s="1"/>
  <c r="B17" i="3"/>
  <c r="C6" i="4" s="1"/>
  <c r="A14" i="3"/>
  <c r="E13" i="3"/>
  <c r="C13" i="3"/>
  <c r="D2" i="4" s="1"/>
  <c r="B13" i="3"/>
  <c r="C2" i="4" s="1"/>
  <c r="B14" i="3"/>
  <c r="C3" i="4" s="1"/>
  <c r="E127" i="2" l="1"/>
  <c r="E135" i="2" l="1"/>
  <c r="A28" i="2"/>
  <c r="A36" i="2" s="1"/>
  <c r="A44" i="2" s="1"/>
  <c r="A52" i="2" s="1"/>
  <c r="A60" i="2" s="1"/>
  <c r="A69" i="2" l="1"/>
  <c r="A77" i="2" s="1"/>
  <c r="A85" i="2" s="1"/>
  <c r="A92" i="2" s="1"/>
  <c r="A99" i="2" l="1"/>
  <c r="A114" i="2" l="1"/>
  <c r="A121" i="2" s="1"/>
  <c r="A129" i="2" s="1"/>
  <c r="A137" i="2" s="1"/>
  <c r="A146" i="2" s="1"/>
  <c r="A172" i="2" s="1"/>
  <c r="A180" i="2" s="1"/>
  <c r="E162" i="2"/>
  <c r="E164" i="2" s="1"/>
  <c r="E156" i="2"/>
  <c r="E158" i="2" s="1"/>
  <c r="E150" i="2"/>
  <c r="E152" i="2" s="1"/>
  <c r="E146" i="2" l="1"/>
  <c r="E34" i="3"/>
  <c r="C34" i="3"/>
  <c r="D23" i="4" s="1"/>
  <c r="B34" i="3"/>
  <c r="C23" i="4" s="1"/>
  <c r="B15" i="3" l="1"/>
  <c r="C4" i="4" s="1"/>
  <c r="B16" i="3"/>
  <c r="C5" i="4" s="1"/>
  <c r="C14" i="3"/>
  <c r="D3" i="4" s="1"/>
  <c r="B29" i="3"/>
  <c r="E18" i="4" s="1"/>
  <c r="B30" i="3"/>
  <c r="E19" i="4" s="1"/>
  <c r="C29" i="3"/>
  <c r="F18" i="4" s="1"/>
  <c r="C30" i="3"/>
  <c r="F19" i="4" s="1"/>
  <c r="C15" i="3"/>
  <c r="D4" i="4" s="1"/>
  <c r="D37" i="3"/>
  <c r="E15" i="3"/>
  <c r="E14" i="3"/>
  <c r="E30" i="3"/>
  <c r="E29" i="3"/>
  <c r="D10" i="3"/>
  <c r="D9" i="3"/>
  <c r="D8" i="3"/>
  <c r="D56" i="3" s="1"/>
  <c r="D7" i="3"/>
  <c r="D6" i="3"/>
  <c r="D5" i="3"/>
  <c r="D4" i="3"/>
  <c r="G24" i="4" l="1"/>
  <c r="H13" i="4" s="1"/>
  <c r="M21" i="4" l="1"/>
  <c r="M22" i="4"/>
  <c r="M23" i="4"/>
  <c r="M14" i="4"/>
  <c r="I25" i="3" s="1"/>
  <c r="M19" i="4"/>
  <c r="I30" i="3" s="1"/>
  <c r="M17" i="4"/>
  <c r="I28" i="3" s="1"/>
  <c r="M15" i="4"/>
  <c r="I26" i="3" s="1"/>
  <c r="M13" i="4"/>
  <c r="I24" i="3" s="1"/>
  <c r="M16" i="4"/>
  <c r="I27" i="3" s="1"/>
  <c r="M18" i="4"/>
  <c r="I29" i="3" s="1"/>
  <c r="M20" i="4"/>
  <c r="I31" i="3" s="1"/>
  <c r="H9" i="4"/>
  <c r="H2" i="4"/>
  <c r="A194" i="2"/>
  <c r="M11" i="4" l="1"/>
  <c r="I22" i="3" s="1"/>
  <c r="M12" i="4"/>
  <c r="I23" i="3" s="1"/>
  <c r="M9" i="4"/>
  <c r="I20" i="3" s="1"/>
  <c r="M10" i="4"/>
  <c r="I21" i="3" s="1"/>
  <c r="I33" i="3"/>
  <c r="J33" i="3" s="1"/>
  <c r="O22" i="4"/>
  <c r="O23" i="4"/>
  <c r="I34" i="3"/>
  <c r="J34" i="3" s="1"/>
  <c r="H24" i="4"/>
  <c r="M6" i="4"/>
  <c r="I17" i="3" s="1"/>
  <c r="J17" i="3" s="1"/>
  <c r="M8" i="4"/>
  <c r="I19" i="3" s="1"/>
  <c r="J19" i="3" s="1"/>
  <c r="M7" i="4"/>
  <c r="I18" i="3" s="1"/>
  <c r="M5" i="4"/>
  <c r="I16" i="3" s="1"/>
  <c r="M3" i="4"/>
  <c r="I14" i="3" s="1"/>
  <c r="M4" i="4"/>
  <c r="I15" i="3" s="1"/>
  <c r="M2" i="4"/>
  <c r="I13" i="3" s="1"/>
  <c r="J13" i="3" s="1"/>
  <c r="I32" i="3"/>
  <c r="J32" i="3" s="1"/>
  <c r="O21" i="4"/>
  <c r="J25" i="3"/>
  <c r="J24" i="3"/>
  <c r="J23" i="3"/>
  <c r="J20" i="3"/>
  <c r="J16" i="3"/>
  <c r="J27" i="3"/>
  <c r="J28" i="3"/>
  <c r="J26" i="3"/>
  <c r="J29" i="3"/>
  <c r="O14" i="4"/>
  <c r="O16" i="4"/>
  <c r="O13" i="4"/>
  <c r="A202" i="2"/>
  <c r="A15" i="3"/>
  <c r="O7" i="4" l="1"/>
  <c r="J18" i="3"/>
  <c r="O3" i="4"/>
  <c r="J14" i="3"/>
  <c r="O20" i="4"/>
  <c r="J31" i="3"/>
  <c r="O4" i="4"/>
  <c r="J15" i="3"/>
  <c r="O19" i="4"/>
  <c r="J30" i="3"/>
  <c r="O11" i="4"/>
  <c r="J22" i="3"/>
  <c r="A227" i="2"/>
  <c r="O10" i="4"/>
  <c r="J21" i="3"/>
  <c r="O15" i="4"/>
  <c r="O17" i="4"/>
  <c r="O18" i="4"/>
  <c r="O2" i="4"/>
  <c r="O6" i="4"/>
  <c r="O5" i="4"/>
  <c r="O9" i="4"/>
  <c r="M24" i="4"/>
  <c r="O8" i="4"/>
  <c r="O12" i="4"/>
  <c r="A16" i="3"/>
  <c r="A17" i="3" s="1"/>
  <c r="A18" i="3" s="1"/>
  <c r="O24" i="4" l="1"/>
  <c r="A19" i="3"/>
  <c r="A20" i="3" s="1"/>
  <c r="A21" i="3" l="1"/>
  <c r="A22" i="3" l="1"/>
  <c r="A23" i="3" l="1"/>
  <c r="A24" i="3" s="1"/>
  <c r="A25" i="3" s="1"/>
  <c r="A26" i="3" s="1"/>
  <c r="A27" i="3" s="1"/>
  <c r="A28" i="3" l="1"/>
  <c r="A29" i="3" s="1"/>
  <c r="A30" i="3" s="1"/>
  <c r="A31" i="3" s="1"/>
  <c r="A32" i="3" s="1"/>
  <c r="A33" i="3" s="1"/>
  <c r="A34" i="3" s="1"/>
  <c r="J35" i="3"/>
  <c r="E44" i="3" s="1"/>
  <c r="E47" i="3" l="1"/>
</calcChain>
</file>

<file path=xl/sharedStrings.xml><?xml version="1.0" encoding="utf-8"?>
<sst xmlns="http://schemas.openxmlformats.org/spreadsheetml/2006/main" count="430" uniqueCount="345">
  <si>
    <t>Data Program Studi Yang Dievaluasi</t>
  </si>
  <si>
    <t>Nama Perguruan Tinggi</t>
  </si>
  <si>
    <t xml:space="preserve">Nama Fakultas            </t>
  </si>
  <si>
    <t xml:space="preserve">Nama Program Studi    </t>
  </si>
  <si>
    <t xml:space="preserve">Jenjang                      </t>
  </si>
  <si>
    <t xml:space="preserve">Tanggal Penilaian        </t>
  </si>
  <si>
    <t>Data Evaluator</t>
  </si>
  <si>
    <t xml:space="preserve">Nama Evaluator           </t>
  </si>
  <si>
    <t xml:space="preserve">Perguruan Tinggi Asal  </t>
  </si>
  <si>
    <t xml:space="preserve">Program Studi Asal      </t>
  </si>
  <si>
    <t>NO.</t>
  </si>
  <si>
    <t>BUTIR</t>
  </si>
  <si>
    <t>Nilai</t>
  </si>
  <si>
    <t>INFORMASI DARI INSTRUMEN 
PROGRAM STUDI BARU</t>
  </si>
  <si>
    <t>Susunan mata kuliah memenuhi empat aspek</t>
  </si>
  <si>
    <t>FORMAT 1. LAPORAN ASESMEN KECUKUPAN PROGRAM STUDI BARU</t>
  </si>
  <si>
    <t>NILAI</t>
  </si>
  <si>
    <t>BOBOT</t>
  </si>
  <si>
    <t>NILAI TERBOBOTI</t>
  </si>
  <si>
    <t>ASPEK PENILAIAN</t>
  </si>
  <si>
    <t>Total Nilai (terboboti) yang diperoleh</t>
  </si>
  <si>
    <t>Keterangan</t>
  </si>
  <si>
    <t>No.</t>
  </si>
  <si>
    <t>Butir</t>
  </si>
  <si>
    <t>Kriteria</t>
  </si>
  <si>
    <t>Bobot Kriteria</t>
  </si>
  <si>
    <t>Elemen</t>
  </si>
  <si>
    <t>Bobot Butir</t>
  </si>
  <si>
    <t>Komentar Umum Penilaian Seluruh Kriteria</t>
  </si>
  <si>
    <t xml:space="preserve">                                       </t>
  </si>
  <si>
    <t xml:space="preserve">                    </t>
  </si>
  <si>
    <t>YANG DIISI HANYA SEL YANG BERWARNA KUNING</t>
  </si>
  <si>
    <t>1.2</t>
  </si>
  <si>
    <t>3.2</t>
  </si>
  <si>
    <t>Simpulan</t>
  </si>
  <si>
    <t xml:space="preserve">Status (SD = milik sendiri; SW = sewa/kontrak/kerjasama dll) </t>
  </si>
  <si>
    <t>SW</t>
  </si>
  <si>
    <t>SD</t>
  </si>
  <si>
    <t>Kapasitas total</t>
  </si>
  <si>
    <t>Luas ruang kerja per dosen</t>
  </si>
  <si>
    <t>Luas ruang kuliah per mahasiswa</t>
  </si>
  <si>
    <t>Luas ruang kerja per pegawai</t>
  </si>
  <si>
    <t>3.1.1</t>
  </si>
  <si>
    <t>3.1.2</t>
  </si>
  <si>
    <t>A</t>
  </si>
  <si>
    <t>B</t>
  </si>
  <si>
    <t>C</t>
  </si>
  <si>
    <t>Pakta integritas</t>
  </si>
  <si>
    <t>Ada</t>
  </si>
  <si>
    <t>Tidak Ada</t>
  </si>
  <si>
    <t>Pemenuhan Persyaratan Administratif</t>
  </si>
  <si>
    <t>Persyaratan administratif</t>
  </si>
  <si>
    <t>1.1</t>
  </si>
  <si>
    <t>1.3</t>
  </si>
  <si>
    <t>1.4</t>
  </si>
  <si>
    <t xml:space="preserve">                                                                                                      </t>
  </si>
  <si>
    <t>1.5</t>
  </si>
  <si>
    <t>3.3.1.1</t>
  </si>
  <si>
    <t>3.3.1.2</t>
  </si>
  <si>
    <t>3.3.1.3</t>
  </si>
  <si>
    <t>3.3.2</t>
  </si>
  <si>
    <t>3.3.3</t>
  </si>
  <si>
    <t>3.4</t>
  </si>
  <si>
    <t>Ruang Kerja Pegawai/Kantor dan Administrasi (gunakan data Butir 3.3.1)</t>
  </si>
  <si>
    <t>Ruang Kerja Dosen (gunakan data Butir 3.3.1)</t>
  </si>
  <si>
    <t>Ruang Kuliah (gunakan data Butir 3.3.1)</t>
  </si>
  <si>
    <r>
      <t>Luas total ruang kuliah (m</t>
    </r>
    <r>
      <rPr>
        <vertAlign val="superscript"/>
        <sz val="10"/>
        <rFont val="Arial Narrow"/>
        <family val="2"/>
      </rPr>
      <t>2</t>
    </r>
    <r>
      <rPr>
        <sz val="10"/>
        <rFont val="Arial Narrow"/>
        <family val="2"/>
      </rPr>
      <t>)</t>
    </r>
  </si>
  <si>
    <r>
      <t>Luas total ruang kerja dosen (m</t>
    </r>
    <r>
      <rPr>
        <vertAlign val="superscript"/>
        <sz val="10"/>
        <rFont val="Arial Narrow"/>
        <family val="2"/>
      </rPr>
      <t>2</t>
    </r>
    <r>
      <rPr>
        <sz val="10"/>
        <rFont val="Arial Narrow"/>
        <family val="2"/>
      </rPr>
      <t>)</t>
    </r>
  </si>
  <si>
    <r>
      <t>Luas total ruang kerja pegawai (m</t>
    </r>
    <r>
      <rPr>
        <vertAlign val="superscript"/>
        <sz val="10"/>
        <rFont val="Arial Narrow"/>
        <family val="2"/>
      </rPr>
      <t>2</t>
    </r>
    <r>
      <rPr>
        <sz val="10"/>
        <rFont val="Arial Narrow"/>
        <family val="2"/>
      </rPr>
      <t>)</t>
    </r>
  </si>
  <si>
    <t>Ketikkan disini penjelasan mengenai profil lulusan dan capaian pembelajaran lulusan  untuk setiap profil</t>
  </si>
  <si>
    <t>Ketikkan disini rumusan capaian pembelajaran merujuk SN Dikti (Permendikbud No 3 Tahun 2020) dan sesuai level 6 Kerangka Kualifikasi Nasional Indonesia (Perpres Nomor 8 Tahun 2012).</t>
  </si>
  <si>
    <t>Ketikkan disini kejelasan, mutu dan kelengkapan RPS</t>
  </si>
  <si>
    <t>Ketikkan disini penjelasan tentangg rancangan tata kelola yang mencakup lima aspek</t>
  </si>
  <si>
    <t>Ketikkan disini mengenai jumlah dan kualifikasi tenaga kependidikan</t>
  </si>
  <si>
    <t>Ketikkan disini komentar umum mengenai isi usulan program studi, tunjukkan bagian-bagian yang menjadi kelemahan dari usulan tersebut</t>
  </si>
  <si>
    <t>1.6</t>
  </si>
  <si>
    <t>Program</t>
  </si>
  <si>
    <t>Surat Rekomendasi L2DIKTI</t>
  </si>
  <si>
    <t>Susunan mata kuliah memenuhi aspek 1, 2 dan satu aspek lainnya</t>
  </si>
  <si>
    <t>Susunan mata kuliah memenuhi aspek 1 dan aspek 2</t>
  </si>
  <si>
    <t>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</si>
  <si>
    <t>3.3.1</t>
  </si>
  <si>
    <t>Nomor</t>
  </si>
  <si>
    <t>Sub-Elemen</t>
  </si>
  <si>
    <t>Bobot Elemen</t>
  </si>
  <si>
    <t>Bobot Sub-Elemen</t>
  </si>
  <si>
    <t>1.  Kurikulum</t>
  </si>
  <si>
    <t>1.3  Capaian Pembelajaran</t>
  </si>
  <si>
    <t>2.  Dosen</t>
  </si>
  <si>
    <t>3.  Unit Pengelola Program Studi</t>
  </si>
  <si>
    <t xml:space="preserve">3.1  Organisasi dan Tata Kerja Unit Pengelola Program Studi.     </t>
  </si>
  <si>
    <t>3.3.1  Ruang kuliah, ruang kerja dosen, kantor dan perpustakaan</t>
  </si>
  <si>
    <t>3.1</t>
  </si>
  <si>
    <t>3.3</t>
  </si>
  <si>
    <t>Ketikkan disini penjelasan tentang rancangan tata kerja dan organisasi yang mencakup lima aspek</t>
  </si>
  <si>
    <t>Surat Pertimbangan Tertulis Senat perguruan tinggi tentang pembukaan prodi</t>
  </si>
  <si>
    <t>UPPS telah melaksanakan SPMI yang memenuhi 5 aspek.</t>
  </si>
  <si>
    <t>UPPS telah melaksanakan SPMI yang memenuhi aspek nomor 1 sampai dengan 4.</t>
  </si>
  <si>
    <t>UPPS telah melaksanakan SPMI yang memenuhi aspek nomor 1 sampai dengan 3.</t>
  </si>
  <si>
    <t>Struktur organisasi Unit Pengelola Program Studi mencakup aspek: 
a. Lima unsur unit pengelola program studi: 
   1) unsur penyusun kebijakan; 
   2) unsur pelaksana akademik; 
   3) unsur pengawas dan penjaminan mutu; 
   4) unsur penunjang akademik atau sumber belajar; dan 
   5) unsur pelaksana administrasi atau tata usaha; dan 
b. penjelasan tata kerja dan tata hubungan</t>
  </si>
  <si>
    <t>Ketersediaan RPS (Rencana Pembelajaran Semester) untuk 5 (lima) mata kuliah penciri program studi yang memenuhi 9 (sembilan) komponen:</t>
  </si>
  <si>
    <t>1.7</t>
  </si>
  <si>
    <t>1.4  Struktur Kurikulum</t>
  </si>
  <si>
    <t>Ketikkan disini penjelasan mengenai struktur kurikulum</t>
  </si>
  <si>
    <t>Perguruan Tinggi Pengusul</t>
  </si>
  <si>
    <t>PTN</t>
  </si>
  <si>
    <t>PTS</t>
  </si>
  <si>
    <t>Persetujuan tertulis Badan Penyelenggara terhadap pengusulan Program Studi Pendidikan Profesi Arsitek (PTS)</t>
  </si>
  <si>
    <t>Akta Notaris pendirian Badan Penyelenggara beserta semua perubahan, jika pernah dilakukan perubahan (PTS);</t>
  </si>
  <si>
    <t>Surat Keputusan Menkumham tentang pengesahan Badan Penyelenggara sebagai badan hukum (PTS);</t>
  </si>
  <si>
    <t>Surat Keputusan Mendiknas/Mendikbud/ Menristekdikti tentang izin pendirian perguruan tinggi (PTS);</t>
  </si>
  <si>
    <t>D</t>
  </si>
  <si>
    <t>E</t>
  </si>
  <si>
    <t>F</t>
  </si>
  <si>
    <t>G</t>
  </si>
  <si>
    <t>H</t>
  </si>
  <si>
    <t>I</t>
  </si>
  <si>
    <t>J</t>
  </si>
  <si>
    <t>Profesi</t>
  </si>
  <si>
    <t>Ketikkan disini mengenai nomor, tanggal, dan perihal dokumen yang diminta</t>
  </si>
  <si>
    <t>Ketikkan disini mengenai rencana sistem penjaminan mutu internal UPPS</t>
  </si>
  <si>
    <t>2.1.1</t>
  </si>
  <si>
    <t>2.1.2</t>
  </si>
  <si>
    <t>Skore</t>
  </si>
  <si>
    <t>Nilai Terboboti</t>
  </si>
  <si>
    <t>Persyaratan substansi</t>
  </si>
  <si>
    <t>Skor</t>
  </si>
  <si>
    <t>Indikator</t>
  </si>
  <si>
    <t>Tidak ada nilai &lt; 2</t>
  </si>
  <si>
    <t>2.1  Jumlah, kualifikasi, dan status calon dosen</t>
  </si>
  <si>
    <t>3.1.1 Organisasi dan Tata Kerja Unit Pengelola Program Studi</t>
  </si>
  <si>
    <t>Rataan Luas ruangan per mahasiswa atau dosen atau karyawan, dan luas minimum perpustakaan yang dihitung sebagai berikut : nilai rata-rata adalah (a+b+c+d)/4</t>
  </si>
  <si>
    <t>skor = nilai rerata</t>
  </si>
  <si>
    <t>b. Luas ruang dosen per dosen</t>
  </si>
  <si>
    <t>c. Luas ruang kantor per pegawai</t>
  </si>
  <si>
    <t>Catatan *</t>
  </si>
  <si>
    <t>1.1 Keunggulan Program Studi.</t>
  </si>
  <si>
    <t>1.5  Rencana Pembelajaran Semester</t>
  </si>
  <si>
    <t>Ketersediaan RPS (Rencana Pembelajaran Semester) untuk 5 (lima) mata kuliah penciri program studi yang memenuhi 9 (sembilan)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</si>
  <si>
    <t xml:space="preserve">Lima mata kuliah dilengkapi dengan RPS yang memenuhi 9 (sembilan) komponen, menunjukkan secara jelas penciri program studi dan menggunakan referensi yang relevan dan mutakhir  </t>
  </si>
  <si>
    <t xml:space="preserve">Lima mata kuliah dilengkapi dengan RPS yang memenuhi 9 (sembilan) komponen, menunjukkan secara jelas penciri program studi dan menggunakan referensi yang relevan  </t>
  </si>
  <si>
    <t>Lima mata kuliah dilengkapi dengan RPS yang memenuhi 9 (sembilan) komponen</t>
  </si>
  <si>
    <t>2.1.1 Jumlah, kualifikasi, dan status calon dosen tetap</t>
  </si>
  <si>
    <t>Keterpenuhan persyaratan jumlah, kualifikasi, dan status calon dosen tetap</t>
  </si>
  <si>
    <t>2.1.2 Jumlah, kualifikasi, dan status calon dosen tidak tetap</t>
  </si>
  <si>
    <t>Keterpenuhan persyaratan jumlah, kualifikasi, dan status calon dosen tidak tetap</t>
  </si>
  <si>
    <r>
      <t xml:space="preserve">3.1.2  Perwujudan </t>
    </r>
    <r>
      <rPr>
        <i/>
        <sz val="12"/>
        <rFont val="Arial Narrow"/>
        <family val="2"/>
      </rPr>
      <t>Good Governance</t>
    </r>
    <r>
      <rPr>
        <sz val="12"/>
        <rFont val="Arial Narrow"/>
        <family val="2"/>
      </rPr>
      <t xml:space="preserve"> dengan Lima Pilar Tata Pamong</t>
    </r>
  </si>
  <si>
    <t>3.2  Sistem Penjaminan Mutu Internal</t>
  </si>
  <si>
    <t>Profil Konselor dilengkapi dengan uraian ringkas kompetensi konselor sesuai dengan standar kompetensi konselor dan keterkaitan profil tersebut dengan keunggulan Program Studi Pendidikan Profesi Konselor</t>
  </si>
  <si>
    <t>Rumusan capaian pembelajaran program studi yang sesuai dengan profil lulusan, merujuk pada deskripsi capaian pembelajaran SN-Dikti dan level 7 (tujuh) KKNI, relevansinya dengan keunggulan program studi, dan sesuai dengan standar kompetensi konselor dan kebijakan asosiasi profesi bimbingan dan konseling pada tingkat internasional dan asosiasi profesi bimbingan dan konseling pada tingkat nasional yang diakui Pemerintah Republik Indonesia.</t>
  </si>
  <si>
    <t>Ketikkan disini penjelasan mengenai Rancangan Praktik Bimbingan dan Konseling</t>
  </si>
  <si>
    <t>Ketikkan disini penjelasan mengenai Rancangan Panduan Praktik Bimbingan dan Konseling</t>
  </si>
  <si>
    <t>2.2</t>
  </si>
  <si>
    <t>Ketikkan disini penjelasan mengenai jumlah dan kualifikasi konselor profesionsl/pembimbing praktik profesi</t>
  </si>
  <si>
    <t>Jumlah dan kualifikasi calon dosen tidak tetap</t>
  </si>
  <si>
    <t>Ketikkan disini penjelasan mengenai jumlah dan kualifikasi calon dosen tidak tetap</t>
  </si>
  <si>
    <t>Ketikkan disini penjelasan mengenai jumlah dan kualifikasi calon dosen tetap</t>
  </si>
  <si>
    <t>Jumlah dan kualifikasi calon dosen tetap</t>
  </si>
  <si>
    <t>2.3</t>
  </si>
  <si>
    <t>Ruang Kuliah, Ruang Kerja Dosen, Ruang Kantor/Administrasi, dan Ruang Seminar</t>
  </si>
  <si>
    <t>Ruang Seminar/Diskusi</t>
  </si>
  <si>
    <r>
      <t>Luas total ruang seminar/diskusi (m</t>
    </r>
    <r>
      <rPr>
        <vertAlign val="superscript"/>
        <sz val="10"/>
        <rFont val="Arial Narrow"/>
        <family val="2"/>
      </rPr>
      <t>2</t>
    </r>
    <r>
      <rPr>
        <sz val="10"/>
        <rFont val="Arial Narrow"/>
        <family val="2"/>
      </rPr>
      <t>)</t>
    </r>
  </si>
  <si>
    <t>Luas ruang seminar/diskusi per mahasiswa</t>
  </si>
  <si>
    <t>Dalam Kampus</t>
  </si>
  <si>
    <t>Luar Kampus</t>
  </si>
  <si>
    <t>Ketikkan disini penjelasan mengenai ketersediaan ruang akademik khusus</t>
  </si>
  <si>
    <t>Ketikkan disini penjelasan mengenai keberadaan Pusat/Unit Layanan Bimbingan dan Konseling</t>
  </si>
  <si>
    <t>3.3.4</t>
  </si>
  <si>
    <t>Ketikkan disini penjelasan mengenai keberadaan wahana praktik</t>
  </si>
  <si>
    <t>Jumlah dan kualifikasi tenaga kependidikan:</t>
  </si>
  <si>
    <t>3.3.5</t>
  </si>
  <si>
    <t xml:space="preserve">Keunggulan Program Studi </t>
  </si>
  <si>
    <t xml:space="preserve">Profil Konselor </t>
  </si>
  <si>
    <t xml:space="preserve">Rumusan capaian pembelajaran </t>
  </si>
  <si>
    <t xml:space="preserve">Struktur kurikulum </t>
  </si>
  <si>
    <t>Struktur organisasi Unit Pengelola Program Studi</t>
  </si>
  <si>
    <r>
      <t xml:space="preserve">Perwujudan </t>
    </r>
    <r>
      <rPr>
        <i/>
        <sz val="10"/>
        <color rgb="FF000000"/>
        <rFont val="Arial Narrow"/>
        <family val="2"/>
      </rPr>
      <t>good governance</t>
    </r>
    <r>
      <rPr>
        <sz val="10"/>
        <color indexed="8"/>
        <rFont val="Arial Narrow"/>
        <family val="2"/>
      </rPr>
      <t xml:space="preserve"> dengan lima pilar tata pamong</t>
    </r>
  </si>
  <si>
    <t>Keterlaksanaan Sistem Penjaminan Mutu Internal</t>
  </si>
  <si>
    <t>Rencana Pembelajaran Semester</t>
  </si>
  <si>
    <t>Sub Butir</t>
  </si>
  <si>
    <t>2.1</t>
  </si>
  <si>
    <t>Jumlah, kualifikasi, dan status dosen</t>
  </si>
  <si>
    <t>Organisasi dan Tata Kerja Unit Pengelola Program Studi</t>
  </si>
  <si>
    <t xml:space="preserve">Struktur kurikulum memenuhi aspek:
1. Kesesuaian dengan kompetensi konselor, 
2. Kesesuaian mata kuliah dengan rumusan capaian pembelajaran 
3. Urutan mata kuliah, dan 
4. Beban sks per semester wajar </t>
  </si>
  <si>
    <t>Rumusan capaian pembelajaran: 
1. Sesuai dengan profil lulusan; 
2. Sesuai dengan deskripsi kompetensi level 7 (tujuh) KKNI dan SN-Dikti yang mencakup 4 (empat) domain capaian pembelajaran; 
3. Relevan dengan keunggulan prodi; 
4. Mencantumkan paling sedikit SN Dikti sebagai rujukan; dan 
5. Sesuai dengan kebijakan asosiasi profesi bimbingan dan konseling pada tingkat internasional dan asosiasi profesi bimbingan dan konseling pada tingkat nasional yang diakui Pemerintah Indonesia</t>
  </si>
  <si>
    <t>Rumusan capaian pembelajaran: 
1. Sesuai dengan profil lulusan; 
2. Sesuai dengan deskripsi kompetensi level 7 (tujuh) KKNI dan SN-Dikti yang mencakup 4 (empat) domain capaian pembelajaran; 
3. Relevan dengan keunggulan prodi; dan
4. Sesuai dengan kebijakan asosiasi profesi bimbingan dan konseling pada tingkat internasional dan asosiasi profesi bimbingan dan konseling pada tingkat nasional yang diakui Pemerintah Indonesia</t>
  </si>
  <si>
    <t>Rumusan capaian pembelajaran: 
1. Sesuai dengan profil lulusan; 
2. Sesuai dengan deskripsi kompetensi level 7 (tujuh) KKNI dan SN-Dikti yang mencakup 4 (empat) domain capaian pembelajaran; 
3. Kurang relevan dengan keunggulan prodi; dan
4. Sesuai dengan kebijakan asosiasi profesi bimbingan dan konseling pada tingkat nasional yang diakui Pemerintah Indonesia</t>
  </si>
  <si>
    <t>Struktur organisasi memenuhi 5 (lima) aspek dan dilengkapi dengan tata kerja UPPS yang memperlihatkan kedudukan dan tata hubungan antara program studi yang diusulkan dan unit organisasi yang ada pada UPPS</t>
  </si>
  <si>
    <t>Struktur organisasi memenuhi 4 (empat) aspek pertama dan dilengkapi dengan tata kerja UPPS yang memperlihatkan kedudukan dan tata hubungan antara program studi yang diusulkan dan unit organisasi yang ada pada UPPS</t>
  </si>
  <si>
    <t>Struktur organisasi memenuhi 3 (tiga) aspek pertama dan dilengkapi dengan tata kerja UPPS yang memperlihatkan kedudukan dan tata hubungan antara program studi yang diusulkan dan unit organisasi yang ada pada UPPS</t>
  </si>
  <si>
    <t>Struktur organisasi memenuhi kurang dari 3 (tiga) aspek pertama dan tidak dilengkapi dengan tata kerja UPPS yang memperlihatkan kedudukan dan tata hubungan antara program studi yang diusulkan dan unit organisasi yang ada pada UPPS</t>
  </si>
  <si>
    <t>Keterlaksanaan Sistem Penjaminan Mutu Internal berdasarkan keberadaan 5 (lima) aspek: 
1. Dokumen legal pembentukan unsur pelaksanaan penjaminan mutu; 
2. Ketersediaan dokumen mutu: kebijakan SPMI, manual SPMI, standar SPMI, dan formulir SPMI; 
3. Terlaksananya siklus penjaminan mutu (siklus PPEPP); 
4. Bukti sahih efektivitas pelaksanaan penjaminan mutu (jika ada); dan 
5. Memiliki external benchmarking dalam peningkatan mutu (jika ada).</t>
  </si>
  <si>
    <r>
      <t xml:space="preserve">Rencana tatakelola UPPS telah menggunakan 5 (lima) pilar </t>
    </r>
    <r>
      <rPr>
        <i/>
        <sz val="12"/>
        <rFont val="Arial Narrow"/>
        <family val="2"/>
      </rPr>
      <t>good governance</t>
    </r>
  </si>
  <si>
    <r>
      <t xml:space="preserve">Rencana tatakelola UPPS baru menggunakan 4 (empat) pilar </t>
    </r>
    <r>
      <rPr>
        <i/>
        <sz val="12"/>
        <rFont val="Arial Narrow"/>
        <family val="2"/>
      </rPr>
      <t>good governance</t>
    </r>
  </si>
  <si>
    <r>
      <t xml:space="preserve">Rencana tatakelola UPPS baru menggunakan 3 (tiga) pilar </t>
    </r>
    <r>
      <rPr>
        <i/>
        <sz val="12"/>
        <rFont val="Arial Narrow"/>
        <family val="2"/>
      </rPr>
      <t>good governance</t>
    </r>
  </si>
  <si>
    <r>
      <t xml:space="preserve">Rencana tatakelola UPPS baru menggunakan 1 - 2 (satu atau dua) pilar </t>
    </r>
    <r>
      <rPr>
        <i/>
        <sz val="12"/>
        <rFont val="Arial Narrow"/>
        <family val="2"/>
      </rPr>
      <t>good governance</t>
    </r>
  </si>
  <si>
    <t>d. Luas ruang seminar/diskusi</t>
  </si>
  <si>
    <t>a. Luas ruang kuliah per mahasiswa dan status kepemilikan yaitu SD = milik sendiri atau SW = sewa atau kontrak atau kerjasama</t>
  </si>
  <si>
    <t>3.3.2 Ruang tetap mahasiswa Profesi Konselor</t>
  </si>
  <si>
    <t>Tenaga Kependidikan paling sedikit berjumlah 3 (tiga) orang berusia paling tinggi 56 (lima puluh enam) tahun, dan bersedia bekerja penuh waktu selama 37,5 (tiga puluh tujuh koma lima) jam per minggu dengan rincian:
1. 2 (dua) orang untuk melayani Program Studi Pendidikan Profesi Konselor yang diusulkan dengan satu orang diantaranya berkualifikasi paling rendah Sarjana Pendidikan Bimbingan dan Konseling dan yang lainnya berkualifikasi paling rendah Ahli Madya (Diploma Tiga); dan 
2. 1 (satu) orang untuk melayani perpustakaan berkualifikasi paling rendah Diploma Tiga Perpustakaan.</t>
  </si>
  <si>
    <t>Matriks Penilaian Program Studi Pendidikan Profesi Konselor</t>
  </si>
  <si>
    <t>Keunggulan program studi yang diusulkan berdasarkan perbandingan Program Studi Pendidikan Profesi Konselor (PPK) pada tingkat nasional dan/atau internasional yang mencakup aspek (1) pengembangan keprofesian, (2) kajian capaian pembelajaran, (3) kurikulum program studi sejenis, dan (4) isu-isu yang berkembang.</t>
  </si>
  <si>
    <t xml:space="preserve">Tidak ada Rencana Praktik  Bimbingan dan Konseling </t>
  </si>
  <si>
    <t xml:space="preserve">1.7 Panduan Praktik  Bimbingan dan Konseling </t>
  </si>
  <si>
    <t>Rasio dosen mahasiswa maksimal 1 : 5</t>
  </si>
  <si>
    <t>Rasio dosen mahasiswa 1 :  11 - 15</t>
  </si>
  <si>
    <t>Rencana rasio dosen mahasiswa pada periode tiga tahun pertama</t>
  </si>
  <si>
    <t>3.3.3  Ruang Akademik Khusus berupa Laboratorium Bimbingan dan Konseling</t>
  </si>
  <si>
    <r>
      <t xml:space="preserve">Perwujudan </t>
    </r>
    <r>
      <rPr>
        <i/>
        <sz val="12"/>
        <rFont val="Arial Narrow"/>
        <family val="2"/>
      </rPr>
      <t xml:space="preserve">good governance </t>
    </r>
    <r>
      <rPr>
        <sz val="12"/>
        <rFont val="Arial Narrow"/>
        <family val="2"/>
      </rPr>
      <t>dengan lima pilar tata pamong yang mampu menjamin terwujudnya visi, terlaksanakannya misi, tercapainya tujuan, dan berhasilnya strategi yang digunakan secara: 
1. Kredibel; 
2. Transparan; 
3. Akuntabel; 
4. Bertanggung jawab; dan 
5. Adil</t>
    </r>
  </si>
  <si>
    <t>Kesesuaian ruang tetap mahasiswa Pendidikan  Profesi Konselor, status, dan kelengkapan</t>
  </si>
  <si>
    <t>INSTRUMEN PROGRAM STUDI BARU PENDIDIKAN PROFESI KONSELOR</t>
  </si>
  <si>
    <t>Pendidikan Profesi Konselor</t>
  </si>
  <si>
    <t>Bukti kerja sama dengan asosiasi profesi konselor yaitu Asosiasi Bimbingan dan Konseling Indonesia yang diakui pemerintah Republik Indonesia</t>
  </si>
  <si>
    <t>Luas ruang kuliah &gt; 1 m2 per mahasiswa dan berstatus SD</t>
  </si>
  <si>
    <t>Luas ruang kuliah &gt; 1 m2 per mahasiswa dan berstatus SW</t>
  </si>
  <si>
    <t xml:space="preserve">Luas ruang kuliah = 1 m2 per mahasiswa </t>
  </si>
  <si>
    <t>Luas ruang dosen &gt; 4 m2 per dosen dan berstatus milik sendiri</t>
  </si>
  <si>
    <t>Luas ruang dosen &gt; 4 m2 per dosen dan berstatus SW</t>
  </si>
  <si>
    <t xml:space="preserve">Luas ruang dosen = 4 m2 per dosen </t>
  </si>
  <si>
    <t>Luas ruang kantor &gt; 4 m2 per karyawan dan berstatus milik sendiri</t>
  </si>
  <si>
    <t>Luas ruang kantor &gt; 4 m2 per karyawan dan berstatus SW</t>
  </si>
  <si>
    <t xml:space="preserve">Luas ruang kantor = 4 m2 per karyawan </t>
  </si>
  <si>
    <t>Luas ruang kuliah &gt; 2 m2 per mahasiswa dan berstatus milik sendiri</t>
  </si>
  <si>
    <t>Luas ruang kuliah &gt; 2 m2 per mahasiswa dan berstatus SW</t>
  </si>
  <si>
    <t xml:space="preserve">Luas ruang kuliah = 2 m2 per mahasiswa </t>
  </si>
  <si>
    <t>Memiliki  pusat/unit  layanan bimbingan  dan konseling yang dapat digunakan untuk praktik  memadai dan memiliki perjanjian kerjasama</t>
  </si>
  <si>
    <t>Memiliki  pusat/unit  layanan bimbingan  dan konseling yang  dapat digunakan untuk praktik cukup memadai dan memilki perjanjian kerjasama</t>
  </si>
  <si>
    <t>Luas ruang kerja mandiri mahasiswa  &gt; 2 m2 per mahasiswa dan berstatus SW</t>
  </si>
  <si>
    <t>Luas ruang kerja mandiri mahasiswa = 2 m2 per mahasiswa</t>
  </si>
  <si>
    <t>Ketikkan disini penjelasan mengenai Ruang Akademik Khusus Berupa Laboratorium Bimbingan dan Konseling - jenis, luas ruang per mahasiswa, status, dan ketersediaan peralatan dan fasilitas pendukung</t>
  </si>
  <si>
    <t>Memiliki  pusat/unit  layanan bimbingan  dan konseling yang dapat digunakan untuk praktik layanan yang sangat memadai dan memiliki perjanjian kerjasama</t>
  </si>
  <si>
    <t>Ketikkan disini penjelasan mengenai keunggulan program studi yang diusulkan</t>
  </si>
  <si>
    <t>2.2 Jumlah dan kualifikasi calon konselor profesional/pembimbing praktik profesi</t>
  </si>
  <si>
    <t>Keterpenuhan persyaratan jumlah dan kualifikasi calon konselor profesional/pembimbing praktik profesi</t>
  </si>
  <si>
    <t>2.3 Rencana rasio dosen mahasiswa</t>
  </si>
  <si>
    <t>Rasio dosen mahasiswa  1 : 6 - 10</t>
  </si>
  <si>
    <t>Ketikkan disini penjelasan mengenai rencana rasio dosen mahasiswa pada periode 3 (tiga) tahun pertama</t>
  </si>
  <si>
    <t>Ketikkan disini penjelasan mengenai luasan, kapasitas, dan status kepemilikan Ruang Kuliah, Ruang Kerja Dosen, Ruang Kantor/Administrasi, dan Ruang Seminar</t>
  </si>
  <si>
    <t>Ruang tetap mahasiswa Profesi Konselor</t>
  </si>
  <si>
    <t>3.3.3.1</t>
  </si>
  <si>
    <t>Pusat/Unit Layanan Bimbingan dan Konseling</t>
  </si>
  <si>
    <t xml:space="preserve">3.3.4  Pusat/Unit Layanan Bimbingan dan Konseling yang akan digunakan sebagai fasilitas praktik langsung mahasiswa melaksanakan layanan  bimbingan dan konseling </t>
  </si>
  <si>
    <t>Pusat/Unit Layanan Bimbingan dan Konseling yang akan digunakan sebagai fasilitas praktik langsung mahasiswa melaksanakan layanan bimbingan dan konseling guna pencapaian kompetensi profesi konselor. Jika belum memiliki Pusat/Unit Layanan Bimbingan dan Konseling sendiri maka pengusul wajib melampirkan Perjanjian Kerjasama (MoA)/Perjanjian Sewa Menyewa dengan pihak ke dua disertai rencana aktivitas rinci, sebagai data pendukung.</t>
  </si>
  <si>
    <t>Keterpenuhan persyaratan wahana praktik - informasi/data wahana praktik yang digunakan pada pembelajaran PPK.</t>
  </si>
  <si>
    <t>3.3.5 Wahana praktik</t>
  </si>
  <si>
    <t>Terdapat dua atau lebih wahana praktik dalam bentuk sekolah dan pusat rehabilitasi dan fasilitas yang lainnya, dan semuanya milik sendiri</t>
  </si>
  <si>
    <t>Terdapat dua atau lebih wahana praktik dalam bentuk sekolah dan pusat rehabilitasi dan fasilitas yang lainnya, dan semuanya berstatus kerjasama (KS)</t>
  </si>
  <si>
    <t>Terdapat dua wahana praktik dalam bentuk sekolah dan pusat rehabilitasi, dan semuanya berstatus kerjasama atau sewa (KS atau SW)</t>
  </si>
  <si>
    <t>Wahana Praktik</t>
  </si>
  <si>
    <t>Rumusan capaian pembelajaran tidak sesuai dengan SN Dikti atau level 7 (tujuh) KKNI atau penjelasan tidak relevan</t>
  </si>
  <si>
    <t>Rasio dosen mahasiswa 1 : &gt; 15</t>
  </si>
  <si>
    <t>UPPS telah melaksanakan SPMI yang memenuhi aspek nomor 1 dan 2, serta siklus kegiatan SPMI baru dilaksanakan pada tahapan penetapan standar dan pelaksanaan standar pendidikan tinggi atau UPPS telah memiliki dokumen legal pembentukan unsur pelaksana penjaminan mutu tanpa pelaksanaan SPMI.</t>
  </si>
  <si>
    <t>Luas ruang kerja mandiri mahasiswa &lt; 2 m2 per mahasiswa</t>
  </si>
  <si>
    <t>Terdapat satu wahana praktik dalam bentuk sekolah atau pusat rehabilitasi, dan berstatus kerja sama atau sewa (KS atau SW) atau tidak memiliki wahana praktik</t>
  </si>
  <si>
    <t>Memiliki  pusat/unit  layanan bimbingan  dan konseling dapat digunakan untuk praktik kurang memadai dan tidak memilki perjanjian kerjasama atau tidak memiliki pusat layanan Bimbingan dan Konseling</t>
  </si>
  <si>
    <t>Susunan mata kuliah tidak memenuhi keseluruhan aspek atau susunan mata kuliah tidak sesuai untuk prodi profesi</t>
  </si>
  <si>
    <t>Jumlah RPS mata kuliah yang  memenuhi 9 (sembilan) komponen kurang dari 5 (lima)</t>
  </si>
  <si>
    <t>Magister Pendidikan dalam bidang Bimbingan dan Konseling dan berlatar belakang pendidikan Sarjana dalam bidang Bimbingan dan Konseling dan berpengalaman minimal 3 (tiga) tahun sebagai konselor/guru bimbingan dan konseling, atau</t>
  </si>
  <si>
    <t xml:space="preserve">Sarjana Pendidikan dalam Bidang Bimbingan dan Konseling dan berpengalaman minimal 5 (lima) tahun sebagai konselor, atau guru Bimbingan dan Konseling atau memiliki lisensi supervisor bimbingan dan konseling, atau </t>
  </si>
  <si>
    <t>Ya</t>
  </si>
  <si>
    <t>Tidak</t>
  </si>
  <si>
    <t>Jumlah tenaga kependidikan lebih dari 3 (tiga) orang, yang terdiri atas 2 (dua) orang yang salah satu diantaranya berkualifikasi magister/magister terapan dan 1 (satu) orang pustakawan ditingkat perguruan tinggi dengan kualifikasi minimal Diploma Tiga perpustakaan atau yang sejenis</t>
  </si>
  <si>
    <t>Jumlah tenaga kependidikan lebih dari 3 (tiga) orang, yang terdiri atas 2 (dua) orang yang salah satu diantaranya berkualifikasi sarjana/sarjana terapan dan 1 (satu) orang pustakawan ditingkat perguruan tinggi dengan kualifikasi minimal Diploma Tiga perpustakaan atau yang sejenis</t>
  </si>
  <si>
    <t>Jumlah tenaga kependidikan lebih dari 3 (tiga) orang, yang terdiri atas 2 (dua) orang berkualifikasi Diploma Tiga dan 1 (satu) orang pustakawan ditingkat perguruan tinggi dengan kualifikasi minimal Diploma Tiga perpustakaan atau yang sejenis</t>
  </si>
  <si>
    <t>Jumlah tenaga kependidikan lebih dari 3 (tiga) orang, namun tidak satupun yang berkualifikasi minimum Diploma Tiga perpustakaan atau yang sejenis</t>
  </si>
  <si>
    <t>Kualifikasi calon konselor profesional/pembimbing praktik profesi</t>
  </si>
  <si>
    <t>1.2  Profil Konselor</t>
  </si>
  <si>
    <t>Profil Konselor berupa profesi atau jenis pekerjaan atau bentuk kerja lainnya dilengkapi dengan uraian ringkas kompetensi konselor, yang sesuai dengan Program Studi Pendidikan Profesi Konselor, dan relevan dengan keunggulan prodi</t>
  </si>
  <si>
    <t>Telah menjadi anggota asosiasi profesi bimbingan dan konseling sekurang-kurangnya 5 tahun dan dibuktikan dengan memiliki kartu dan sertifikat keanggotaan asosiasi profesi bimbingan dan konseling yang diakui Pemerintah Republik Indonesia (misalnya ABKIN)</t>
  </si>
  <si>
    <t>Tidak memiliki Konselor Profesional</t>
  </si>
  <si>
    <t>Memiliki minimal 2 (dua) orang konselor profesional dengan kualifikasi lulusan Profesi Konselor berpengalaman &gt; 5 (lima) tahun atau</t>
  </si>
  <si>
    <t>Memiliki minimal 2 (dua) orang konselor profesional dengan kualifikasi lulusan lulusan Profesi Konselor berpengalaman &gt; 10 (lima) tahun atau</t>
  </si>
  <si>
    <t>Keterpenuhan persyaratan jumlah dan jenis peralatan ruang akademik khusus</t>
  </si>
  <si>
    <t>Keterpenuhan persyaratan jumlah dan jenis fasilitas ruang akademik khusus</t>
  </si>
  <si>
    <t>3.3  Prasarana</t>
  </si>
  <si>
    <t>3.4 Sarana</t>
  </si>
  <si>
    <t>3.5  Tenaga Kependidikan</t>
  </si>
  <si>
    <t>3.4.1 Peralatan Ruang Akademik Khusus</t>
  </si>
  <si>
    <t>3.4.2 Fasilitas Pendukung Ruang Akademik Khusus</t>
  </si>
  <si>
    <t xml:space="preserve">1.6 rencana Praktik  Bimbingan dan Konseling </t>
  </si>
  <si>
    <t>Perencana Praktik  Bimbingan dan Konseling  mencakup 4 (empat) aspek</t>
  </si>
  <si>
    <t xml:space="preserve">Perencana Praktik  Bimbingan dan Konseling  mencakup aspek nama mata kuliah, judul modul, dan output kegiatan </t>
  </si>
  <si>
    <t>Perencana Praktik  Bimbingan dan Konseling  mencakup aspek kompetensi dan output</t>
  </si>
  <si>
    <t>Keunggulan program studi disusun berdasarkan perbandingan tiga Program Studi Pendidikan Profesi Konselor atau yang sejenis pada tingkat internasional dan nasional yang mencakup empat aspek</t>
  </si>
  <si>
    <t>Keunggulan program studi disusun berdasarkan perbandingan tiga Program Studi Pendidikan Profesi Konselor atau yang sejenis pada tingkat internasional yang mencakup  empat aspek</t>
  </si>
  <si>
    <t>Keunggulan program studi disusun berdasarkan perbandingan tiga Program Studi Pendidikan Profesi Konselor atau yang sejenis pada tingkat nasional yang mencakup empat aspek</t>
  </si>
  <si>
    <t>Keunggulan program studi disusun berdasarkan perbandingan kurang dari tiga Program Studi Pendidikan Profesi Konselor atau yang sejenis pada tingkat nasional  dan/atau mencakup kurang dari tiga aspek atau deskripsi keunggulan program studi tidak relevan</t>
  </si>
  <si>
    <t>Rencana Praktik Bimbingan dan Konseling mencakup aspek: 
1. Nama praktik; 
2. Judul modul; 
3. Kompetensi yang akan menjadi capaian pembelajaran dari setiap modul; dan
4. Output kegiatan dan rencana pelaksanaan (durasi dan peralatan utama) praktik</t>
  </si>
  <si>
    <t>Rencana Panduan Praktik Bimbingan dan Konseling yang berisi tentang: 
1. Latar belakang praktik; 
2. Tujuan; 
3. Substansi; 
4. Capaian pembelajaran atau kompetensi khusus yang diharapkan; 
5. Mekanisme pelaksanaan termasuk di dalamnya keterlibatan Konselor Profesional dan strategi/pendekatan/prosedur pengerjaan; 
6. Mekanisme evaluasi substansi &amp; pelaksanaan termasuk di dalamnya evaluasi eksternal dan internal dan hal penting yang akan dinilai, dan 
7. Referensi/bahan bacaan acuan yang relevan dan mutakhir (minimal 70% 10 tahun terakhir).</t>
  </si>
  <si>
    <t>Rencana Panduan Praktik Bimbingan dan Konseling mencakup 7 (tujuh) aspek</t>
  </si>
  <si>
    <t>Rencana Panduan Praktik Bimbingan dan Konseling mencakup 6 (enam) aspek</t>
  </si>
  <si>
    <t>Rencana Panduan Praktik Bimbingan dan Konseling mencakup 5 (lima) aspek</t>
  </si>
  <si>
    <t>Rencana Panduan Praktik Bimbingan dan Konseling mencakup kurang dari 5 (lima) aspek</t>
  </si>
  <si>
    <t>Minimal 3 (tiga) orang dosen tetap berkualifikasi doktor bidang bimbingan dan konseling yang berlatar belakang pendidikan sarjana pendidikan bidang BK atau setara dengan level 9 KKNI dan berlatar belakang pendidikan sarjana pendidikan bidang BK, dan memiliki Surat Tanda Keanggotaan atau sertifikat anggota Asosiasi Profesi Bimbingan dan Konseling yang diakui Pemerintah Republik Indonesia, dan memperoleh rekomendasi tertulis dari asosiasi tersebut</t>
  </si>
  <si>
    <t>Minimal 3 (tiga) orang dosen tetap berkualifikasi doktor  bidang bimbingan dan konseling yang berlatar belakang pendidikan sarjana pendidikan bidang BK atau setara dengan level 9 KKNI dan berkualifikasi pendidikan magister atau setara dengan level 8 (delapan) KKNI dan berlatar belakang pendidikan sarjana pendidikan bidang BK, memiliki Surat Tanda Keanggotaan atau sertifikat anggota Asosiasi Profesi Bimbingan dan Konseling yang diakui Pemerintah Republik Indonesia, dan memperoleh rekomendasi tertulis dari asosiasi tersebut</t>
  </si>
  <si>
    <t>Minimal 3 (tiga) orang dosen tetap berkualifikasi pendidikan magister atau setara dengan level 8 (delapan) KKNI dan berlatar belakang pendidikan sarjana pendidikan bidang BK, memiliki Surat Tanda Keanggotaan atau sertifikat anggota Asosiasi Profesi Bimbingan dan Konseling yang diakui Pemerintah Republik Indonesia, dan memperoleh rekomendasi tertulis dari asosiasi tersebut</t>
  </si>
  <si>
    <t>Maksimal 2 (dua) orang dosen tidak  tetap berkualifikasi doktor  bidang bimbingan dan konseling yang berlatar belakang pendidikan sarjana pendidikan bidang BK atau setara dengan level 9 (sembilan) KKNI dan bidang ilmu sesuai, dan memiliki Surat Tanda Keanggotaan atau sertifikat anggota Asosiasi Profesi Bimbingan dan Konseling yang diakui Pemerintah Republik Indonesia, dan memperoleh rekomendasi tertulis dari asosiasi tersebut</t>
  </si>
  <si>
    <t xml:space="preserve">Maksimal 2 (dua) orang dosen tidak tetap berkualifikasi doktor  bidang bimbingan dan konseling yang berlatar belakang pendidikan sarjana pendidikan bidang BK atau setara dengan level 9 KKNI dan berkualifikasi pendidikan magister atau setara dengan level 8 (delapan) KKNI dan budang ilmu sesuai, dan memiliki Surat Tanda Keanggotaan atau sertifikat anggota Asosiasi Profesi Bimbingan dan Konseling yang diakui Pemerintah Republik Indonesia, dan memperoleh rekomendasi tertulis dari asosiasi tersebut   </t>
  </si>
  <si>
    <t>Maksimal 2 (dua) orang dosen tidak tetap berkualifikasi pendidikan magister atau setara dengan level 8 (delapan) KKNI dan bidang ilmu sesuai,  dan memiliki Surat Tanda Keanggotaan atau sertifikat anggota Asosiasi Profesi Bimbingan dan Konseling yang diakui Pemerintah Republik Indonesia, dan memperoleh rekomendasi tertulis dari asosiasi tersebut</t>
  </si>
  <si>
    <t xml:space="preserve">Doktor Pendidikan dalam bidang Bimbingan dan Konseling dan berlatar belakang pendidikan Sarjana dalam bidang Bimbingan dan Konseling; dan </t>
  </si>
  <si>
    <t>Doktor Pendidikan dalam bidang Bimbingan dan Konseling dan berlatar belakang pendidikan Sarjana dalam bidang Bimbingan dan Konseling; dan</t>
  </si>
  <si>
    <t>Prasarana</t>
  </si>
  <si>
    <t>Sarana</t>
  </si>
  <si>
    <t>3.4.1</t>
  </si>
  <si>
    <t>Peralatan Ruang Akademik Khusus</t>
  </si>
  <si>
    <t>Ketikkan disini penjelasan mengenai keberadaan peralatan ruang akademik khusus</t>
  </si>
  <si>
    <t>Fasilitas Ruang Akademik Khusus</t>
  </si>
  <si>
    <t>Ketikkan disini penjelasan mengenai keberadaan fasilitas ruang akademik khusus</t>
  </si>
  <si>
    <t>3.4.2</t>
  </si>
  <si>
    <t xml:space="preserve">Prasarana    </t>
  </si>
  <si>
    <t>3.5</t>
  </si>
  <si>
    <t xml:space="preserve">3.3.3.1 Kesesuaian  luas ruang praktikum layanan bimbingan  </t>
  </si>
  <si>
    <t xml:space="preserve">3.3.3.2 Kesesuaian  luas ruang praktikum layanan konseling </t>
  </si>
  <si>
    <t xml:space="preserve">Luas ruang kerja mandiri mahasiswa  &gt; 2 m2 per mahasiswa dan berstatus milik sendiri  </t>
  </si>
  <si>
    <t xml:space="preserve">Luas ruang kuliah &lt; 1 m2 per mahasiswa </t>
  </si>
  <si>
    <t xml:space="preserve">Luas ruang dosen &lt; 4 m2 per dosen </t>
  </si>
  <si>
    <t xml:space="preserve">Luas ruang kantor &lt; 4 m2 per karyawan </t>
  </si>
  <si>
    <t xml:space="preserve">Luas ruang kuliah &lt; 2 m2 per mahasiswa </t>
  </si>
  <si>
    <t>Rerata luas ruang praktikum layanan bimbingan &gt; 4 m2 per mahasiswa dan milik sendiri</t>
  </si>
  <si>
    <t>Rerata luas ruang praktikum layanan bimbingan &gt; 4 m2 per mahasiswa dan berstatus SW</t>
  </si>
  <si>
    <t xml:space="preserve">Rerata luas ruang praktikum layanan bimbingan = 4 m2 per mahasiswa  </t>
  </si>
  <si>
    <t xml:space="preserve">Rerata luas ruang bimbingan &lt; 4 m2 per mahasiswa             </t>
  </si>
  <si>
    <t>Rerata luas ruang praktikum layanan konseling &gt; 32 m2 dan milik sendiri</t>
  </si>
  <si>
    <t>Rerata luas ruang praktikum layanan konseling &gt; 32 m2 dan berstatus SW</t>
  </si>
  <si>
    <t xml:space="preserve">Rerata luas ruang praktikum layanan konseling = 32 m2 </t>
  </si>
  <si>
    <t xml:space="preserve">Rerata luas ruang praktikum layanan konseling &lt; 32 m2 </t>
  </si>
  <si>
    <t>Internet dengan bandwith &gt;= 50 Mbps, dilengkapi dengan fasilitas teleconference, dan terintegrasi dengan Sistem Informasi Akademik</t>
  </si>
  <si>
    <t>Internet dengan bandwith 20 - 50 Mbps, memiliki fasilitas teleconference, dan tidak terintegrasi dengan Sistem Informasi Akademik</t>
  </si>
  <si>
    <t>Internet dengan bandwith =&lt; 20 Mbps dan tidak terintegrasi dengan Sistem Informasi Akademik</t>
  </si>
  <si>
    <t>Nilai total &gt;= 200</t>
  </si>
  <si>
    <t>Ruang Akademik Khusus Berupa Laboratorium Bimbingan dan Konseling - jenis, luas ruang per mahasiswa, dan status</t>
  </si>
  <si>
    <t xml:space="preserve">Kesesuaian  luas dan status ruang praktikum layanan bimbingan  </t>
  </si>
  <si>
    <t>Kesesuaian  luas dan status ruang praktikum layanan konseling</t>
  </si>
  <si>
    <t>Rencana Praktik Bimbingan dan Konseling</t>
  </si>
  <si>
    <t>Rencana Panduan Praktik Bimbingan dan Konseling</t>
  </si>
  <si>
    <t>Sertifikat Akreditasi Program Studi Bimbingan dan Konseling pada Program Sarjana dengan peringkat minimal B atau Baik Sekali dari Badan Akreditasi Nasional Perguruan Tinggi/LAMDik;</t>
  </si>
  <si>
    <t>Profil  Konselor berupa profesi atau jenis pekerjaan atau bentuk kerja lainnya dilengkapi dengan uraian ringkas pada profil yang sesuai dengan Program Pendidikan Profesi namun kurang relevan dengan keunggulan program studi.</t>
  </si>
  <si>
    <t>Profil Konselor berupa profesi atau jenis pekerjaan atau bentuk kerja lainnya tanpa dilengkapi dengan uraian ringkas kompetensi konselor dan relevansinya dengan keunggulan program studi</t>
  </si>
  <si>
    <t>Profil konselor tidak relevan dengan Program Pendidikan Profesi Konselor atau profil lulusan tidak dilengkapi deskripsi capaian pembelajaran lulusan</t>
  </si>
  <si>
    <t>Peralatan yang dimiliki adalah instrumen tes dan non tes, kaca satu arah (one-way mirror atau one-way glass) atau menggunakan closed circuit television (CCTV), kursi relaksasi, televisi, kamera dinamik, kamera video, cermin dll masing-masing satu buah</t>
  </si>
  <si>
    <t>Peralatan yang dimiliki adalah instrumen tes dan non tes, kaca satu arah (one-way mirror atau one-way glass), kursi relaksasi, televisi, kamera dinamik, kamera video, cermin dll masing-masing satu buah</t>
  </si>
  <si>
    <t>Peralatan yang dimiliki adalah instrumen tes dan non tes, kaca satu arah (one-way mirror atau one-way glass), kursi relaksasi, televisi, kamera dinamik, kamera video dll masing-masing satu buah</t>
  </si>
  <si>
    <t>Peralatan tidak memadai atau tidak ada peralatan sama sekali</t>
  </si>
  <si>
    <t xml:space="preserve">Persyaratan administratif, selain aspek legalitas badan penyelenggara, yang diperiksa keberadaannya adalah (1) Rekomendasi LLDikti,  (2) Surat Persetujuan Tertulis Badan Penyelenggara (khusus PTS), (3) Surat Rekomendasi Tertulis Senat PT, (4) Sertifikat Akreditasi Program Studi Sarjana Bimbingan dan Konseling, dan (5) Pakta Integritas. </t>
  </si>
  <si>
    <t>Persyaratan Khusus : (1) Struktur Kurikulum, (2) Rencana Praktik Bimbingan dan Konseling, (3) Rencana Panduan Praktik Bimbingan dan Konseling, (4) Jumlah dan Kualifikasi Dosen Tetap, (5) Jumlah dan Kualifikasi Dosen Tidak tetap, (6) Sistem Penjaminan Mutu UPPS, (7) Ketersediaan Ruang Akademik Khusus, dan (8) Jumlah dan Kualifikasi Tenaga Kependidikan harus memperoleh skor &gt;=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</si>
</sst>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 #,##0_-;_-* &quot;-&quot;_-;_-@_-"/>
    <numFmt numFmtId="165" formatCode="_-* #,##0.00_-;\-* #,##0.00_-;_-* &quot;-&quot;??_-;_-@_-"/>
    <numFmt numFmtId="166" formatCode="[$-F800]dddd\,\ mmmm\ dd\,\ yyyy"/>
    <numFmt numFmtId="167" formatCode="#,##0.00_ ;\-#,##0.00\ "/>
    <numFmt numFmtId="168" formatCode="#,##0_ ;\-#,##0\ "/>
  </numFmts>
  <fonts count="33" x14ac:knownFonts="1">
    <font>
      <sz val="11"/>
      <color theme="1"/>
      <name val="Calibri"/>
      <family val="2"/>
      <scheme val="minor"/>
    </font>
    <font>
      <sz val="11"/>
      <color indexed="8"/>
      <name val="Calibri"/>
      <family val="2"/>
    </font>
    <font>
      <sz val="10"/>
      <color theme="1"/>
      <name val="Arial Narrow"/>
      <family val="2"/>
    </font>
    <font>
      <b/>
      <sz val="20"/>
      <name val="Arial Narrow"/>
      <family val="2"/>
    </font>
    <font>
      <b/>
      <sz val="14"/>
      <name val="Arial Narrow"/>
      <family val="2"/>
    </font>
    <font>
      <b/>
      <sz val="11"/>
      <name val="Arial Narrow"/>
      <family val="2"/>
    </font>
    <font>
      <sz val="10"/>
      <name val="Arial Narrow"/>
      <family val="2"/>
    </font>
    <font>
      <sz val="10"/>
      <color indexed="8"/>
      <name val="Arial Narrow"/>
      <family val="2"/>
    </font>
    <font>
      <b/>
      <sz val="10"/>
      <color indexed="8"/>
      <name val="Arial Narrow"/>
      <family val="2"/>
    </font>
    <font>
      <b/>
      <sz val="10"/>
      <name val="Arial Narrow"/>
      <family val="2"/>
    </font>
    <font>
      <sz val="14"/>
      <name val="Arial Narrow"/>
      <family val="2"/>
    </font>
    <font>
      <sz val="11"/>
      <color theme="1"/>
      <name val="Calibri"/>
      <family val="2"/>
      <scheme val="minor"/>
    </font>
    <font>
      <b/>
      <sz val="10"/>
      <color theme="1"/>
      <name val="Arial Narrow"/>
      <family val="2"/>
    </font>
    <font>
      <sz val="11"/>
      <name val="Arial Narrow"/>
      <family val="2"/>
    </font>
    <font>
      <u/>
      <sz val="10"/>
      <name val="Arial Narrow"/>
      <family val="2"/>
    </font>
    <font>
      <sz val="10"/>
      <color indexed="8"/>
      <name val="Arial"/>
      <family val="2"/>
    </font>
    <font>
      <sz val="11"/>
      <color theme="1"/>
      <name val="Arial Narrow"/>
      <family val="2"/>
    </font>
    <font>
      <sz val="10"/>
      <color theme="1"/>
      <name val="Calibri"/>
      <family val="2"/>
      <scheme val="minor"/>
    </font>
    <font>
      <u/>
      <sz val="10"/>
      <color indexed="8"/>
      <name val="Arial Narrow"/>
      <family val="2"/>
    </font>
    <font>
      <sz val="10"/>
      <color rgb="FF000000"/>
      <name val="Arial Narrow"/>
      <family val="2"/>
    </font>
    <font>
      <vertAlign val="superscript"/>
      <sz val="10"/>
      <name val="Arial Narrow"/>
      <family val="2"/>
    </font>
    <font>
      <b/>
      <sz val="10"/>
      <color rgb="FFFF0000"/>
      <name val="Arial Narrow"/>
      <family val="2"/>
    </font>
    <font>
      <i/>
      <sz val="10"/>
      <color rgb="FF000000"/>
      <name val="Arial Narrow"/>
      <family val="2"/>
    </font>
    <font>
      <b/>
      <sz val="12"/>
      <name val="Arial Narrow"/>
      <family val="2"/>
    </font>
    <font>
      <b/>
      <sz val="12"/>
      <color theme="1"/>
      <name val="Arial Narrow"/>
      <family val="2"/>
    </font>
    <font>
      <sz val="12"/>
      <color theme="1"/>
      <name val="Arial Narrow"/>
      <family val="2"/>
    </font>
    <font>
      <sz val="12"/>
      <name val="Arial Narrow"/>
      <family val="2"/>
    </font>
    <font>
      <i/>
      <sz val="12"/>
      <name val="Arial Narrow"/>
      <family val="2"/>
    </font>
    <font>
      <sz val="12"/>
      <color rgb="FFFF0000"/>
      <name val="Arial Narrow"/>
      <family val="2"/>
    </font>
    <font>
      <b/>
      <sz val="16"/>
      <name val="Arial Narrow"/>
      <family val="2"/>
    </font>
    <font>
      <b/>
      <sz val="12"/>
      <color rgb="FFFF0000"/>
      <name val="Arial Narrow"/>
      <family val="2"/>
    </font>
    <font>
      <sz val="10"/>
      <color rgb="FFFF0000"/>
      <name val="Arial Narrow"/>
      <family val="2"/>
    </font>
    <font>
      <b/>
      <sz val="10"/>
      <color rgb="FF000000"/>
      <name val="Arial Narrow"/>
      <family val="2"/>
    </font>
  </fonts>
  <fills count="17">
    <fill>
      <patternFill patternType="none"/>
    </fill>
    <fill>
      <patternFill patternType="gray125"/>
    </fill>
    <fill>
      <patternFill patternType="solid">
        <fgColor rgb="FFFFFF00"/>
        <bgColor indexed="64"/>
      </patternFill>
    </fill>
    <fill>
      <patternFill patternType="solid">
        <fgColor indexed="4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13"/>
        <bgColor indexed="64"/>
      </patternFill>
    </fill>
    <fill>
      <patternFill patternType="solid">
        <fgColor indexed="22"/>
        <bgColor indexed="64"/>
      </patternFill>
    </fill>
    <fill>
      <patternFill patternType="solid">
        <fgColor rgb="FF00FF0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92D05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top/>
      <bottom style="thin">
        <color rgb="FF000000"/>
      </bottom>
      <diagonal/>
    </border>
    <border>
      <left/>
      <right style="thin">
        <color indexed="64"/>
      </right>
      <top/>
      <bottom style="thin">
        <color rgb="FF000000"/>
      </bottom>
      <diagonal/>
    </border>
  </borders>
  <cellStyleXfs count="7">
    <xf numFmtId="0" fontId="0" fillId="0" borderId="0"/>
    <xf numFmtId="9" fontId="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cellStyleXfs>
  <cellXfs count="442">
    <xf numFmtId="0" fontId="0" fillId="0" borderId="0" xfId="0"/>
    <xf numFmtId="0" fontId="6" fillId="0" borderId="0" xfId="0" applyFont="1" applyAlignment="1" applyProtection="1">
      <alignment vertical="top" wrapText="1"/>
      <protection locked="0"/>
    </xf>
    <xf numFmtId="0" fontId="2" fillId="0" borderId="0" xfId="0" applyFont="1" applyAlignment="1" applyProtection="1">
      <alignment horizontal="center" vertical="top"/>
      <protection locked="0"/>
    </xf>
    <xf numFmtId="0" fontId="9" fillId="0" borderId="0" xfId="0" applyFont="1" applyAlignment="1">
      <alignment horizontal="center"/>
    </xf>
    <xf numFmtId="0" fontId="2" fillId="0" borderId="0" xfId="0" applyFont="1"/>
    <xf numFmtId="2" fontId="2" fillId="0" borderId="0" xfId="0" applyNumberFormat="1" applyFont="1"/>
    <xf numFmtId="0" fontId="2" fillId="0" borderId="0" xfId="0" applyFont="1" applyAlignment="1">
      <alignment horizontal="center" vertical="top"/>
    </xf>
    <xf numFmtId="0" fontId="9" fillId="0" borderId="0" xfId="0" applyFont="1" applyAlignment="1">
      <alignment horizontal="center" vertical="top"/>
    </xf>
    <xf numFmtId="0" fontId="9" fillId="3" borderId="5" xfId="0" applyFont="1" applyFill="1" applyBorder="1" applyAlignment="1">
      <alignment vertical="top"/>
    </xf>
    <xf numFmtId="0" fontId="9" fillId="3" borderId="5" xfId="0" applyFont="1" applyFill="1" applyBorder="1"/>
    <xf numFmtId="0" fontId="9" fillId="0" borderId="5" xfId="0" applyFont="1" applyBorder="1"/>
    <xf numFmtId="0" fontId="9" fillId="0" borderId="0" xfId="0" applyFont="1"/>
    <xf numFmtId="0" fontId="9" fillId="0" borderId="0" xfId="0" applyFont="1" applyAlignment="1">
      <alignment horizontal="center" vertical="center"/>
    </xf>
    <xf numFmtId="0" fontId="2" fillId="0" borderId="0" xfId="0" applyFont="1" applyAlignment="1">
      <alignment vertical="center"/>
    </xf>
    <xf numFmtId="0" fontId="9" fillId="3" borderId="4" xfId="0" applyFont="1" applyFill="1" applyBorder="1" applyAlignment="1">
      <alignment vertical="center"/>
    </xf>
    <xf numFmtId="0" fontId="9" fillId="4" borderId="1" xfId="0" applyFont="1" applyFill="1" applyBorder="1" applyAlignment="1">
      <alignment horizontal="center" vertical="center" wrapText="1"/>
    </xf>
    <xf numFmtId="0" fontId="2" fillId="0" borderId="0" xfId="0" applyFont="1" applyProtection="1">
      <protection locked="0"/>
    </xf>
    <xf numFmtId="2" fontId="2" fillId="0" borderId="0" xfId="0" applyNumberFormat="1" applyFont="1" applyProtection="1">
      <protection locked="0"/>
    </xf>
    <xf numFmtId="0" fontId="2" fillId="0" borderId="0" xfId="0" applyFont="1" applyAlignment="1" applyProtection="1">
      <alignment vertical="center"/>
      <protection locked="0"/>
    </xf>
    <xf numFmtId="0" fontId="9" fillId="0" borderId="0" xfId="0" applyFont="1" applyAlignment="1" applyProtection="1">
      <alignment horizontal="center" vertical="top"/>
      <protection locked="0"/>
    </xf>
    <xf numFmtId="0" fontId="9" fillId="0" borderId="0" xfId="0" applyFont="1" applyAlignment="1" applyProtection="1">
      <alignment horizontal="center"/>
      <protection locked="0"/>
    </xf>
    <xf numFmtId="0" fontId="2" fillId="0" borderId="0" xfId="0" applyFont="1" applyAlignment="1" applyProtection="1">
      <alignment horizontal="center"/>
      <protection locked="0"/>
    </xf>
    <xf numFmtId="2" fontId="2" fillId="0" borderId="0" xfId="0" applyNumberFormat="1" applyFont="1" applyAlignment="1">
      <alignment vertical="center"/>
    </xf>
    <xf numFmtId="0" fontId="7" fillId="2" borderId="1" xfId="0" applyFont="1" applyFill="1" applyBorder="1" applyAlignment="1">
      <alignment horizontal="left" vertical="center"/>
    </xf>
    <xf numFmtId="0" fontId="12" fillId="4" borderId="1" xfId="0" applyFont="1" applyFill="1" applyBorder="1" applyAlignment="1">
      <alignment horizontal="center" vertical="center"/>
    </xf>
    <xf numFmtId="2" fontId="12" fillId="4"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0" fontId="2" fillId="0" borderId="0" xfId="0" applyFont="1" applyAlignment="1">
      <alignment horizontal="center"/>
    </xf>
    <xf numFmtId="0" fontId="12" fillId="0" borderId="0" xfId="0" applyFont="1"/>
    <xf numFmtId="0" fontId="12" fillId="0" borderId="1" xfId="0" applyFont="1" applyBorder="1" applyAlignment="1">
      <alignment horizontal="center" vertical="center"/>
    </xf>
    <xf numFmtId="164" fontId="12" fillId="0" borderId="1" xfId="2" applyFont="1" applyFill="1" applyBorder="1" applyAlignment="1" applyProtection="1">
      <alignment horizontal="left" vertical="center"/>
    </xf>
    <xf numFmtId="0" fontId="5" fillId="0" borderId="0" xfId="0" applyFont="1" applyAlignment="1" applyProtection="1">
      <alignment horizontal="center" vertical="center"/>
      <protection locked="0"/>
    </xf>
    <xf numFmtId="0" fontId="5" fillId="0" borderId="0" xfId="0" applyFont="1" applyAlignment="1" applyProtection="1">
      <alignment horizontal="center"/>
      <protection locked="0"/>
    </xf>
    <xf numFmtId="0" fontId="4" fillId="0" borderId="0" xfId="0" applyFont="1" applyAlignment="1" applyProtection="1">
      <alignment horizontal="center"/>
      <protection locked="0"/>
    </xf>
    <xf numFmtId="0" fontId="10" fillId="0" borderId="0" xfId="0" applyFont="1" applyProtection="1">
      <protection locked="0"/>
    </xf>
    <xf numFmtId="0" fontId="13" fillId="0" borderId="0" xfId="0" applyFont="1" applyProtection="1">
      <protection locked="0"/>
    </xf>
    <xf numFmtId="0" fontId="6"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vertical="center"/>
      <protection locked="0"/>
    </xf>
    <xf numFmtId="0" fontId="5" fillId="2" borderId="1" xfId="0" applyFont="1" applyFill="1" applyBorder="1" applyAlignment="1" applyProtection="1">
      <alignment vertical="center"/>
      <protection locked="0"/>
    </xf>
    <xf numFmtId="0" fontId="6" fillId="0" borderId="0" xfId="0" applyFont="1" applyAlignment="1" applyProtection="1">
      <alignment vertical="center"/>
      <protection locked="0"/>
    </xf>
    <xf numFmtId="166" fontId="5" fillId="2" borderId="1" xfId="0" applyNumberFormat="1" applyFont="1" applyFill="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14" fillId="0" borderId="0" xfId="0" applyFont="1" applyAlignment="1" applyProtection="1">
      <alignment horizontal="left" vertical="top"/>
      <protection locked="0"/>
    </xf>
    <xf numFmtId="0" fontId="13" fillId="0" borderId="0" xfId="0" applyFont="1" applyAlignment="1" applyProtection="1">
      <alignment horizontal="center"/>
      <protection locked="0"/>
    </xf>
    <xf numFmtId="0" fontId="6" fillId="0" borderId="0" xfId="0" applyFont="1" applyAlignment="1" applyProtection="1">
      <alignment horizontal="center" vertical="top"/>
      <protection locked="0"/>
    </xf>
    <xf numFmtId="2" fontId="6" fillId="0" borderId="1" xfId="0" applyNumberFormat="1" applyFont="1" applyBorder="1" applyAlignment="1" applyProtection="1">
      <alignment horizontal="center" vertical="center"/>
      <protection locked="0"/>
    </xf>
    <xf numFmtId="2" fontId="6" fillId="0" borderId="0" xfId="0" applyNumberFormat="1" applyFont="1" applyAlignment="1" applyProtection="1">
      <alignment horizontal="center" vertical="center"/>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horizontal="left" vertical="top"/>
      <protection locked="0"/>
    </xf>
    <xf numFmtId="0" fontId="6" fillId="0" borderId="0" xfId="0" applyFont="1" applyProtection="1">
      <protection locked="0"/>
    </xf>
    <xf numFmtId="2" fontId="6" fillId="7" borderId="1" xfId="0" applyNumberFormat="1" applyFont="1" applyFill="1" applyBorder="1" applyAlignment="1" applyProtection="1">
      <alignment horizontal="center" vertical="center"/>
      <protection locked="0"/>
    </xf>
    <xf numFmtId="0" fontId="6" fillId="0" borderId="0" xfId="0" applyFont="1" applyAlignment="1" applyProtection="1">
      <alignment horizontal="left"/>
      <protection locked="0"/>
    </xf>
    <xf numFmtId="0" fontId="6" fillId="6" borderId="0" xfId="0" applyFont="1" applyFill="1" applyAlignment="1" applyProtection="1">
      <alignment horizontal="left" vertical="top" wrapText="1"/>
      <protection locked="0"/>
    </xf>
    <xf numFmtId="2" fontId="6" fillId="2" borderId="1" xfId="0" applyNumberFormat="1"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2" fontId="6" fillId="2" borderId="1" xfId="0" applyNumberFormat="1"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wrapText="1"/>
      <protection locked="0"/>
    </xf>
    <xf numFmtId="0" fontId="6" fillId="0" borderId="14" xfId="0" applyFont="1" applyBorder="1" applyAlignment="1" applyProtection="1">
      <alignment horizontal="center" vertical="center"/>
      <protection locked="0"/>
    </xf>
    <xf numFmtId="0" fontId="6" fillId="0" borderId="14" xfId="0" applyFont="1" applyBorder="1" applyAlignment="1" applyProtection="1">
      <alignment horizontal="center" vertical="center" wrapText="1"/>
      <protection locked="0"/>
    </xf>
    <xf numFmtId="0" fontId="5" fillId="4" borderId="19" xfId="0" applyFont="1" applyFill="1" applyBorder="1" applyProtection="1">
      <protection locked="0"/>
    </xf>
    <xf numFmtId="0" fontId="6" fillId="0" borderId="23" xfId="0" applyFont="1" applyBorder="1" applyAlignment="1" applyProtection="1">
      <alignment horizontal="center" vertical="top"/>
      <protection locked="0"/>
    </xf>
    <xf numFmtId="0" fontId="6" fillId="0" borderId="23" xfId="0" applyFont="1" applyBorder="1" applyAlignment="1" applyProtection="1">
      <alignment horizontal="center" vertical="center"/>
      <protection locked="0"/>
    </xf>
    <xf numFmtId="0" fontId="6" fillId="0" borderId="23" xfId="0" applyFont="1" applyBorder="1" applyAlignment="1" applyProtection="1">
      <alignment horizontal="center" vertical="top" wrapText="1"/>
      <protection locked="0"/>
    </xf>
    <xf numFmtId="0" fontId="9" fillId="4" borderId="20" xfId="0" applyFont="1" applyFill="1" applyBorder="1" applyProtection="1">
      <protection locked="0"/>
    </xf>
    <xf numFmtId="2" fontId="6" fillId="5" borderId="1" xfId="0" applyNumberFormat="1" applyFont="1" applyFill="1" applyBorder="1" applyAlignment="1" applyProtection="1">
      <alignment horizontal="center" vertical="center"/>
      <protection locked="0"/>
    </xf>
    <xf numFmtId="0" fontId="9" fillId="4" borderId="19" xfId="0" applyFont="1" applyFill="1" applyBorder="1" applyAlignment="1" applyProtection="1">
      <alignment vertical="top" wrapText="1"/>
      <protection locked="0"/>
    </xf>
    <xf numFmtId="0" fontId="6" fillId="0" borderId="24" xfId="0" applyFont="1" applyBorder="1" applyAlignment="1" applyProtection="1">
      <alignment horizontal="center" vertical="top"/>
      <protection locked="0"/>
    </xf>
    <xf numFmtId="164" fontId="12" fillId="0" borderId="13" xfId="2" applyFont="1" applyBorder="1" applyAlignment="1" applyProtection="1">
      <alignment vertical="center"/>
    </xf>
    <xf numFmtId="0" fontId="6" fillId="0" borderId="13" xfId="0" applyFont="1" applyBorder="1" applyAlignment="1" applyProtection="1">
      <alignment vertical="center"/>
      <protection locked="0"/>
    </xf>
    <xf numFmtId="0" fontId="9" fillId="0" borderId="1" xfId="0" applyFont="1" applyBorder="1" applyAlignment="1" applyProtection="1">
      <alignment horizontal="center" vertical="center" wrapText="1"/>
      <protection locked="0"/>
    </xf>
    <xf numFmtId="164" fontId="9" fillId="0" borderId="13" xfId="2" applyFont="1" applyFill="1" applyBorder="1" applyAlignment="1" applyProtection="1">
      <alignment vertical="center" wrapText="1"/>
      <protection locked="0"/>
    </xf>
    <xf numFmtId="0" fontId="6" fillId="0" borderId="14" xfId="0" applyFont="1" applyBorder="1" applyAlignment="1" applyProtection="1">
      <alignment horizontal="left" vertical="center" wrapText="1"/>
      <protection locked="0"/>
    </xf>
    <xf numFmtId="0" fontId="9"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15" fillId="0" borderId="0" xfId="0" applyFont="1" applyAlignment="1">
      <alignment horizontal="left" vertical="top"/>
    </xf>
    <xf numFmtId="0" fontId="16" fillId="0" borderId="0" xfId="0" applyFont="1" applyAlignment="1">
      <alignment horizontal="center" vertical="top"/>
    </xf>
    <xf numFmtId="0" fontId="7" fillId="0" borderId="1" xfId="0" applyFont="1" applyBorder="1" applyAlignment="1">
      <alignment horizontal="center" vertical="center"/>
    </xf>
    <xf numFmtId="2" fontId="2" fillId="7" borderId="1" xfId="0" applyNumberFormat="1" applyFont="1" applyFill="1" applyBorder="1" applyAlignment="1" applyProtection="1">
      <alignment horizontal="center" vertical="center"/>
      <protection locked="0"/>
    </xf>
    <xf numFmtId="0" fontId="2" fillId="0" borderId="0" xfId="0" applyFont="1" applyAlignment="1">
      <alignment horizontal="center" vertical="center"/>
    </xf>
    <xf numFmtId="2" fontId="2" fillId="0" borderId="1" xfId="0" applyNumberFormat="1" applyFont="1" applyBorder="1" applyAlignment="1">
      <alignment horizontal="center" vertical="center"/>
    </xf>
    <xf numFmtId="2" fontId="12" fillId="4" borderId="1" xfId="0" applyNumberFormat="1" applyFont="1" applyFill="1" applyBorder="1" applyAlignment="1">
      <alignment horizontal="center" vertical="center"/>
    </xf>
    <xf numFmtId="0" fontId="2" fillId="0" borderId="23" xfId="0" applyFont="1" applyBorder="1" applyAlignment="1">
      <alignment horizontal="center" vertical="center"/>
    </xf>
    <xf numFmtId="0" fontId="2" fillId="0" borderId="3" xfId="0" applyFont="1" applyBorder="1" applyAlignment="1">
      <alignment horizontal="center" vertical="center"/>
    </xf>
    <xf numFmtId="0" fontId="6" fillId="0" borderId="25" xfId="0" applyFont="1" applyBorder="1" applyAlignment="1" applyProtection="1">
      <alignment horizontal="center" vertical="top"/>
      <protection locked="0"/>
    </xf>
    <xf numFmtId="0" fontId="6" fillId="0" borderId="15" xfId="0" applyFont="1" applyBorder="1" applyAlignment="1" applyProtection="1">
      <alignment vertical="center"/>
      <protection locked="0"/>
    </xf>
    <xf numFmtId="0" fontId="9" fillId="5" borderId="1" xfId="0" applyFont="1" applyFill="1" applyBorder="1" applyAlignment="1" applyProtection="1">
      <alignment horizontal="center" vertical="center" wrapText="1"/>
      <protection locked="0"/>
    </xf>
    <xf numFmtId="0" fontId="6" fillId="0" borderId="5" xfId="0" applyFont="1" applyBorder="1" applyAlignment="1" applyProtection="1">
      <alignment vertical="center"/>
      <protection locked="0"/>
    </xf>
    <xf numFmtId="0" fontId="6" fillId="0" borderId="2" xfId="0" applyFont="1" applyBorder="1" applyAlignment="1" applyProtection="1">
      <alignment horizontal="center" vertical="top"/>
      <protection locked="0"/>
    </xf>
    <xf numFmtId="0" fontId="6" fillId="0" borderId="3" xfId="0" applyFont="1" applyBorder="1" applyAlignment="1" applyProtection="1">
      <alignment horizontal="center" vertical="center"/>
      <protection locked="0"/>
    </xf>
    <xf numFmtId="0" fontId="7" fillId="0" borderId="0" xfId="0" applyFont="1" applyAlignment="1">
      <alignment horizontal="left" vertical="top"/>
    </xf>
    <xf numFmtId="0" fontId="6" fillId="0" borderId="8" xfId="0" applyFont="1" applyBorder="1" applyAlignment="1" applyProtection="1">
      <alignment vertical="center"/>
      <protection locked="0"/>
    </xf>
    <xf numFmtId="0" fontId="2" fillId="0" borderId="2" xfId="0" applyFont="1" applyBorder="1" applyAlignment="1">
      <alignment horizontal="center" vertical="center"/>
    </xf>
    <xf numFmtId="0" fontId="9" fillId="4" borderId="2" xfId="0" applyFont="1" applyFill="1" applyBorder="1" applyAlignment="1" applyProtection="1">
      <alignment horizontal="center" vertical="center" wrapText="1"/>
      <protection locked="0"/>
    </xf>
    <xf numFmtId="0" fontId="17" fillId="0" borderId="0" xfId="0" applyFont="1" applyAlignment="1">
      <alignment horizontal="center" vertical="top"/>
    </xf>
    <xf numFmtId="0" fontId="17" fillId="0" borderId="0" xfId="0" applyFont="1" applyAlignment="1">
      <alignment horizontal="center" vertical="center"/>
    </xf>
    <xf numFmtId="0" fontId="6" fillId="0" borderId="23" xfId="0" applyFont="1" applyBorder="1" applyProtection="1">
      <protection locked="0"/>
    </xf>
    <xf numFmtId="2" fontId="2" fillId="2" borderId="1" xfId="0" applyNumberFormat="1" applyFont="1" applyFill="1" applyBorder="1" applyAlignment="1" applyProtection="1">
      <alignment horizontal="center" vertical="center"/>
      <protection locked="0"/>
    </xf>
    <xf numFmtId="0" fontId="2" fillId="0" borderId="1" xfId="0" applyFont="1" applyBorder="1"/>
    <xf numFmtId="0" fontId="18" fillId="0" borderId="0" xfId="0" applyFont="1" applyAlignment="1">
      <alignment horizontal="center"/>
    </xf>
    <xf numFmtId="0" fontId="7" fillId="0" borderId="1" xfId="0" applyFont="1" applyBorder="1" applyAlignment="1">
      <alignment horizontal="center" vertical="center" wrapText="1"/>
    </xf>
    <xf numFmtId="0" fontId="7" fillId="0" borderId="0" xfId="0" applyFont="1" applyAlignment="1">
      <alignment horizontal="left" vertical="top" wrapText="1"/>
    </xf>
    <xf numFmtId="2" fontId="7" fillId="0" borderId="0" xfId="0" applyNumberFormat="1" applyFont="1" applyAlignment="1">
      <alignment horizontal="left" vertical="top"/>
    </xf>
    <xf numFmtId="2" fontId="9" fillId="4" borderId="1" xfId="0" applyNumberFormat="1" applyFont="1" applyFill="1" applyBorder="1" applyAlignment="1">
      <alignment horizontal="center" vertical="center"/>
    </xf>
    <xf numFmtId="2" fontId="9" fillId="8" borderId="1" xfId="0" applyNumberFormat="1" applyFont="1" applyFill="1" applyBorder="1" applyAlignment="1">
      <alignment horizontal="center" vertical="center"/>
    </xf>
    <xf numFmtId="2" fontId="12" fillId="8" borderId="1" xfId="0" applyNumberFormat="1" applyFont="1" applyFill="1" applyBorder="1" applyAlignment="1">
      <alignment horizontal="center" vertical="center"/>
    </xf>
    <xf numFmtId="0" fontId="6" fillId="0" borderId="0" xfId="0" applyFont="1" applyAlignment="1" applyProtection="1">
      <alignment horizontal="center"/>
      <protection locked="0"/>
    </xf>
    <xf numFmtId="0" fontId="2" fillId="0" borderId="23" xfId="0" applyFont="1" applyBorder="1" applyAlignment="1">
      <alignment horizontal="center" vertical="top"/>
    </xf>
    <xf numFmtId="0" fontId="2" fillId="0" borderId="3" xfId="0" applyFont="1" applyBorder="1" applyAlignment="1">
      <alignment horizontal="center" vertical="top"/>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top"/>
      <protection locked="0"/>
    </xf>
    <xf numFmtId="2" fontId="9" fillId="5" borderId="1" xfId="0" applyNumberFormat="1" applyFont="1" applyFill="1" applyBorder="1" applyAlignment="1">
      <alignment horizontal="center" vertical="center"/>
    </xf>
    <xf numFmtId="0" fontId="6" fillId="0" borderId="25" xfId="0" applyFont="1" applyBorder="1" applyAlignment="1" applyProtection="1">
      <alignment horizontal="right" vertical="top"/>
      <protection locked="0"/>
    </xf>
    <xf numFmtId="0" fontId="6" fillId="0" borderId="24" xfId="0" applyFont="1" applyBorder="1" applyAlignment="1" applyProtection="1">
      <alignment horizontal="center"/>
      <protection locked="0"/>
    </xf>
    <xf numFmtId="0" fontId="17" fillId="0" borderId="0" xfId="0" applyFont="1"/>
    <xf numFmtId="0" fontId="17" fillId="0" borderId="0" xfId="0" applyFont="1" applyAlignment="1">
      <alignment horizontal="center"/>
    </xf>
    <xf numFmtId="0" fontId="2" fillId="0" borderId="1" xfId="0" applyFont="1" applyBorder="1" applyAlignment="1">
      <alignment horizontal="center" vertical="center"/>
    </xf>
    <xf numFmtId="2" fontId="12" fillId="5" borderId="1" xfId="0" applyNumberFormat="1" applyFont="1" applyFill="1" applyBorder="1" applyAlignment="1">
      <alignment horizontal="center" vertical="center"/>
    </xf>
    <xf numFmtId="2" fontId="12" fillId="0" borderId="1" xfId="0" applyNumberFormat="1" applyFont="1" applyBorder="1" applyAlignment="1">
      <alignment horizontal="center" vertical="center" wrapText="1"/>
    </xf>
    <xf numFmtId="0" fontId="19" fillId="0" borderId="26" xfId="0" applyFont="1" applyBorder="1" applyAlignment="1" applyProtection="1">
      <alignment horizontal="center" vertical="center"/>
      <protection locked="0"/>
    </xf>
    <xf numFmtId="0" fontId="6" fillId="0" borderId="1" xfId="0" applyFont="1" applyBorder="1" applyAlignment="1">
      <alignment vertical="top" wrapText="1"/>
    </xf>
    <xf numFmtId="0" fontId="9" fillId="3" borderId="4" xfId="0" applyFont="1" applyFill="1" applyBorder="1" applyProtection="1">
      <protection locked="0"/>
    </xf>
    <xf numFmtId="0" fontId="9" fillId="3" borderId="5" xfId="0" applyFont="1" applyFill="1" applyBorder="1" applyProtection="1">
      <protection locked="0"/>
    </xf>
    <xf numFmtId="0" fontId="3" fillId="3" borderId="5" xfId="0" applyFont="1" applyFill="1" applyBorder="1" applyProtection="1">
      <protection locked="0"/>
    </xf>
    <xf numFmtId="0" fontId="9" fillId="3" borderId="7" xfId="0" applyFont="1" applyFill="1" applyBorder="1" applyProtection="1">
      <protection locked="0"/>
    </xf>
    <xf numFmtId="0" fontId="9" fillId="3" borderId="8" xfId="0" applyFont="1" applyFill="1" applyBorder="1" applyProtection="1">
      <protection locked="0"/>
    </xf>
    <xf numFmtId="0" fontId="4" fillId="3" borderId="8" xfId="0" applyFont="1" applyFill="1" applyBorder="1" applyProtection="1">
      <protection locked="0"/>
    </xf>
    <xf numFmtId="0" fontId="7" fillId="0" borderId="0" xfId="0" applyFont="1" applyAlignment="1" applyProtection="1">
      <alignment vertical="top" wrapText="1"/>
      <protection locked="0"/>
    </xf>
    <xf numFmtId="2" fontId="19" fillId="0" borderId="27" xfId="0" applyNumberFormat="1" applyFont="1" applyBorder="1" applyAlignment="1" applyProtection="1">
      <alignment horizontal="center" vertical="center"/>
      <protection locked="0"/>
    </xf>
    <xf numFmtId="2" fontId="2" fillId="0" borderId="1" xfId="0" applyNumberFormat="1" applyFont="1" applyBorder="1" applyAlignment="1" applyProtection="1">
      <alignment horizontal="center" vertical="center"/>
      <protection locked="0"/>
    </xf>
    <xf numFmtId="0" fontId="21" fillId="0" borderId="0" xfId="0" applyFont="1" applyAlignment="1" applyProtection="1">
      <alignment horizontal="left" vertical="top"/>
      <protection locked="0"/>
    </xf>
    <xf numFmtId="0" fontId="21" fillId="0" borderId="0" xfId="0" applyFont="1" applyAlignment="1" applyProtection="1">
      <alignment wrapText="1"/>
      <protection locked="0"/>
    </xf>
    <xf numFmtId="0" fontId="6" fillId="0" borderId="1" xfId="0" applyFont="1" applyBorder="1" applyAlignment="1">
      <alignment horizontal="left" vertical="center" wrapText="1"/>
    </xf>
    <xf numFmtId="20" fontId="6" fillId="0" borderId="1" xfId="0" applyNumberFormat="1" applyFont="1" applyBorder="1" applyAlignment="1">
      <alignment horizontal="center" vertical="center" wrapText="1"/>
    </xf>
    <xf numFmtId="0" fontId="13"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2" fontId="9" fillId="11" borderId="1" xfId="0" applyNumberFormat="1" applyFont="1" applyFill="1" applyBorder="1" applyAlignment="1" applyProtection="1">
      <alignment horizontal="center" vertical="center"/>
      <protection locked="0"/>
    </xf>
    <xf numFmtId="0" fontId="25" fillId="0" borderId="0" xfId="0" applyFont="1" applyAlignment="1">
      <alignment vertical="center" wrapText="1"/>
    </xf>
    <xf numFmtId="0" fontId="24" fillId="0" borderId="1" xfId="0" applyFont="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0" fontId="25" fillId="9" borderId="1" xfId="0" applyFont="1" applyFill="1"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5" fillId="9" borderId="0" xfId="0" applyFont="1" applyFill="1" applyAlignment="1">
      <alignment horizontal="center" vertical="center" wrapText="1"/>
    </xf>
    <xf numFmtId="20" fontId="2" fillId="0" borderId="2" xfId="0" quotePrefix="1" applyNumberFormat="1" applyFont="1" applyBorder="1" applyAlignment="1">
      <alignment horizontal="center" vertical="center"/>
    </xf>
    <xf numFmtId="21" fontId="2" fillId="0" borderId="2" xfId="0" quotePrefix="1" applyNumberFormat="1" applyFont="1" applyBorder="1" applyAlignment="1">
      <alignment horizontal="center" vertical="center"/>
    </xf>
    <xf numFmtId="0" fontId="7" fillId="6" borderId="0" xfId="0" applyFont="1" applyFill="1" applyAlignment="1" applyProtection="1">
      <alignment vertical="top" wrapText="1"/>
      <protection locked="0"/>
    </xf>
    <xf numFmtId="2" fontId="12" fillId="0" borderId="0" xfId="0" applyNumberFormat="1" applyFont="1" applyAlignment="1">
      <alignment horizontal="center"/>
    </xf>
    <xf numFmtId="0" fontId="6" fillId="0" borderId="0" xfId="0" applyFont="1" applyAlignment="1" applyProtection="1">
      <alignment vertical="top"/>
      <protection locked="0"/>
    </xf>
    <xf numFmtId="0" fontId="13" fillId="0" borderId="0" xfId="0" applyFont="1" applyAlignment="1">
      <alignment vertical="center" wrapText="1"/>
    </xf>
    <xf numFmtId="0" fontId="23" fillId="0" borderId="1" xfId="0" applyFont="1" applyBorder="1" applyAlignment="1">
      <alignment horizontal="center" vertical="top" wrapText="1"/>
    </xf>
    <xf numFmtId="0" fontId="5" fillId="0" borderId="1" xfId="0"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vertical="top" wrapText="1"/>
    </xf>
    <xf numFmtId="0" fontId="26" fillId="0" borderId="1" xfId="0" applyFont="1" applyBorder="1" applyAlignment="1">
      <alignment horizontal="left" vertical="top" wrapText="1"/>
    </xf>
    <xf numFmtId="0" fontId="26" fillId="0" borderId="1" xfId="0" applyFont="1" applyBorder="1" applyAlignment="1" applyProtection="1">
      <alignment vertical="top" wrapText="1"/>
      <protection locked="0"/>
    </xf>
    <xf numFmtId="0" fontId="5" fillId="0" borderId="0" xfId="0" applyFont="1" applyAlignment="1">
      <alignment horizontal="center" vertical="center" wrapText="1"/>
    </xf>
    <xf numFmtId="0" fontId="10" fillId="0" borderId="0" xfId="0" applyFont="1" applyAlignment="1">
      <alignment horizontal="center" vertical="center" wrapText="1"/>
    </xf>
    <xf numFmtId="0" fontId="13" fillId="0" borderId="0" xfId="0" applyFont="1" applyAlignment="1">
      <alignment vertical="top" wrapText="1"/>
    </xf>
    <xf numFmtId="0" fontId="26" fillId="0" borderId="0" xfId="0" applyFont="1" applyAlignment="1">
      <alignment vertical="center"/>
    </xf>
    <xf numFmtId="21" fontId="26" fillId="0" borderId="1" xfId="0" applyNumberFormat="1" applyFont="1" applyBorder="1" applyAlignment="1">
      <alignment horizontal="left" vertical="top" wrapText="1"/>
    </xf>
    <xf numFmtId="0" fontId="23" fillId="0" borderId="1" xfId="0" applyFont="1" applyBorder="1" applyAlignment="1">
      <alignment horizontal="left" vertical="top" wrapText="1"/>
    </xf>
    <xf numFmtId="0" fontId="26" fillId="0" borderId="0" xfId="0" applyFont="1" applyAlignment="1">
      <alignment vertical="top" wrapText="1"/>
    </xf>
    <xf numFmtId="0" fontId="26" fillId="0" borderId="1" xfId="0" applyFont="1" applyBorder="1" applyAlignment="1" applyProtection="1">
      <alignment horizontal="left" vertical="top" wrapText="1"/>
      <protection locked="0"/>
    </xf>
    <xf numFmtId="0" fontId="24" fillId="9" borderId="1" xfId="0" applyFont="1" applyFill="1" applyBorder="1" applyAlignment="1">
      <alignment horizontal="center" vertical="center" wrapText="1"/>
    </xf>
    <xf numFmtId="0" fontId="23" fillId="12" borderId="1" xfId="0" applyFont="1" applyFill="1" applyBorder="1" applyAlignment="1">
      <alignment horizontal="center" vertical="center" wrapText="1"/>
    </xf>
    <xf numFmtId="0" fontId="24" fillId="12" borderId="1" xfId="0" applyFont="1" applyFill="1" applyBorder="1" applyAlignment="1">
      <alignment horizontal="center" vertical="center" wrapText="1"/>
    </xf>
    <xf numFmtId="0" fontId="24" fillId="10" borderId="1" xfId="0" applyFont="1" applyFill="1" applyBorder="1" applyAlignment="1">
      <alignment horizontal="center" vertical="center" wrapText="1"/>
    </xf>
    <xf numFmtId="0" fontId="26" fillId="10" borderId="1" xfId="0" applyFont="1" applyFill="1" applyBorder="1" applyAlignment="1">
      <alignment horizontal="left" vertical="center" wrapText="1"/>
    </xf>
    <xf numFmtId="2" fontId="25" fillId="10" borderId="1" xfId="0" applyNumberFormat="1" applyFont="1" applyFill="1" applyBorder="1" applyAlignment="1">
      <alignment horizontal="center" vertical="center" wrapText="1"/>
    </xf>
    <xf numFmtId="0" fontId="24" fillId="13" borderId="1" xfId="0" applyFont="1" applyFill="1" applyBorder="1" applyAlignment="1">
      <alignment horizontal="center" vertical="center" wrapText="1"/>
    </xf>
    <xf numFmtId="0" fontId="25" fillId="13" borderId="1" xfId="0" applyFont="1" applyFill="1" applyBorder="1" applyAlignment="1">
      <alignment vertical="center" wrapText="1"/>
    </xf>
    <xf numFmtId="0" fontId="23" fillId="13" borderId="1" xfId="0" applyFont="1" applyFill="1" applyBorder="1" applyAlignment="1">
      <alignment horizontal="left" vertical="center" wrapText="1"/>
    </xf>
    <xf numFmtId="167" fontId="25" fillId="13" borderId="1" xfId="3" applyNumberFormat="1" applyFont="1" applyFill="1" applyBorder="1" applyAlignment="1">
      <alignment horizontal="center" vertical="center" wrapText="1"/>
    </xf>
    <xf numFmtId="2" fontId="25" fillId="13" borderId="1" xfId="0" applyNumberFormat="1" applyFont="1" applyFill="1" applyBorder="1" applyAlignment="1">
      <alignment horizontal="center" vertical="center" wrapText="1"/>
    </xf>
    <xf numFmtId="0" fontId="24" fillId="14" borderId="1" xfId="0" applyFont="1" applyFill="1" applyBorder="1" applyAlignment="1">
      <alignment horizontal="center" vertical="center" wrapText="1"/>
    </xf>
    <xf numFmtId="0" fontId="25" fillId="14" borderId="1" xfId="0" applyFont="1" applyFill="1" applyBorder="1" applyAlignment="1">
      <alignment vertical="center" wrapText="1"/>
    </xf>
    <xf numFmtId="2" fontId="25" fillId="14" borderId="1" xfId="0" applyNumberFormat="1" applyFont="1" applyFill="1" applyBorder="1" applyAlignment="1">
      <alignment horizontal="center" vertical="center" wrapText="1"/>
    </xf>
    <xf numFmtId="167" fontId="25" fillId="14" borderId="1" xfId="3" applyNumberFormat="1" applyFont="1" applyFill="1" applyBorder="1" applyAlignment="1">
      <alignment horizontal="center" vertical="center" wrapText="1"/>
    </xf>
    <xf numFmtId="2" fontId="23" fillId="13" borderId="1" xfId="0" applyNumberFormat="1" applyFont="1" applyFill="1" applyBorder="1" applyAlignment="1">
      <alignment horizontal="center" vertical="center" wrapText="1"/>
    </xf>
    <xf numFmtId="2" fontId="23" fillId="10" borderId="1" xfId="0" applyNumberFormat="1" applyFont="1" applyFill="1" applyBorder="1" applyAlignment="1">
      <alignment horizontal="center" vertical="center" wrapText="1"/>
    </xf>
    <xf numFmtId="2" fontId="23" fillId="14"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pplyProtection="1">
      <alignment vertical="center" wrapText="1"/>
      <protection locked="0"/>
    </xf>
    <xf numFmtId="0" fontId="25" fillId="14" borderId="1" xfId="0" applyFont="1" applyFill="1" applyBorder="1" applyAlignment="1">
      <alignment horizontal="left" vertical="center" wrapText="1"/>
    </xf>
    <xf numFmtId="0" fontId="6" fillId="0" borderId="1" xfId="0" applyFont="1" applyBorder="1" applyAlignment="1" applyProtection="1">
      <alignment horizontal="left" vertical="center" wrapText="1"/>
      <protection locked="0"/>
    </xf>
    <xf numFmtId="2" fontId="19" fillId="0" borderId="28" xfId="0" applyNumberFormat="1" applyFont="1" applyBorder="1" applyAlignment="1" applyProtection="1">
      <alignment horizontal="center" vertical="center"/>
      <protection locked="0"/>
    </xf>
    <xf numFmtId="2" fontId="6" fillId="0" borderId="1" xfId="0" applyNumberFormat="1" applyFont="1" applyBorder="1" applyAlignment="1" applyProtection="1">
      <alignment horizontal="center" vertical="center" wrapText="1"/>
      <protection locked="0"/>
    </xf>
    <xf numFmtId="20" fontId="2" fillId="0" borderId="23" xfId="0" quotePrefix="1" applyNumberFormat="1" applyFont="1" applyBorder="1" applyAlignment="1">
      <alignment horizontal="center" vertical="top"/>
    </xf>
    <xf numFmtId="0" fontId="26" fillId="13" borderId="1" xfId="0" applyFont="1" applyFill="1" applyBorder="1" applyAlignment="1">
      <alignment horizontal="center" vertical="center" wrapText="1"/>
    </xf>
    <xf numFmtId="0" fontId="26" fillId="13" borderId="1" xfId="0" applyFont="1" applyFill="1" applyBorder="1" applyAlignment="1">
      <alignment horizontal="left" vertical="center" wrapText="1"/>
    </xf>
    <xf numFmtId="0" fontId="25" fillId="10" borderId="1" xfId="0" applyFont="1" applyFill="1" applyBorder="1" applyAlignment="1">
      <alignment vertical="center" wrapText="1"/>
    </xf>
    <xf numFmtId="167" fontId="25" fillId="10" borderId="1" xfId="3" applyNumberFormat="1" applyFont="1" applyFill="1" applyBorder="1" applyAlignment="1">
      <alignment horizontal="center" vertical="center" wrapText="1"/>
    </xf>
    <xf numFmtId="20" fontId="25" fillId="10" borderId="1" xfId="0" applyNumberFormat="1" applyFont="1" applyFill="1" applyBorder="1" applyAlignment="1">
      <alignment horizontal="left" vertical="center" wrapText="1"/>
    </xf>
    <xf numFmtId="20" fontId="25" fillId="10" borderId="1" xfId="0" applyNumberFormat="1" applyFont="1" applyFill="1" applyBorder="1" applyAlignment="1">
      <alignment horizontal="center" vertical="center" wrapText="1"/>
    </xf>
    <xf numFmtId="0" fontId="25" fillId="14" borderId="1" xfId="0" applyFont="1" applyFill="1" applyBorder="1" applyAlignment="1">
      <alignment horizontal="center" vertical="center" wrapText="1"/>
    </xf>
    <xf numFmtId="1" fontId="25" fillId="9" borderId="0" xfId="0" applyNumberFormat="1" applyFont="1" applyFill="1" applyAlignment="1">
      <alignment horizontal="center" vertical="center" wrapText="1"/>
    </xf>
    <xf numFmtId="168" fontId="25" fillId="9" borderId="0" xfId="0" applyNumberFormat="1" applyFont="1" applyFill="1" applyAlignment="1">
      <alignment horizontal="center" vertical="center" wrapText="1"/>
    </xf>
    <xf numFmtId="20" fontId="25" fillId="0" borderId="0" xfId="0" quotePrefix="1" applyNumberFormat="1" applyFont="1" applyAlignment="1">
      <alignment horizontal="center" vertical="center" wrapText="1"/>
    </xf>
    <xf numFmtId="0" fontId="28" fillId="14" borderId="1" xfId="0" applyFont="1" applyFill="1" applyBorder="1" applyAlignment="1">
      <alignment horizontal="left" vertical="center" wrapText="1"/>
    </xf>
    <xf numFmtId="0" fontId="26" fillId="6" borderId="1" xfId="0" applyFont="1" applyFill="1" applyBorder="1" applyAlignment="1">
      <alignment vertical="top" wrapText="1"/>
    </xf>
    <xf numFmtId="0" fontId="26" fillId="0" borderId="0" xfId="0" applyFont="1" applyAlignment="1">
      <alignment vertical="center" wrapText="1"/>
    </xf>
    <xf numFmtId="21" fontId="6" fillId="0" borderId="2" xfId="0" quotePrefix="1" applyNumberFormat="1" applyFont="1" applyBorder="1" applyAlignment="1" applyProtection="1">
      <alignment horizontal="center" vertical="center"/>
      <protection locked="0"/>
    </xf>
    <xf numFmtId="21" fontId="6" fillId="0" borderId="1" xfId="0" applyNumberFormat="1" applyFont="1" applyBorder="1" applyAlignment="1">
      <alignment horizontal="center" vertical="center" wrapText="1"/>
    </xf>
    <xf numFmtId="0" fontId="28" fillId="13" borderId="1" xfId="0" applyFont="1" applyFill="1" applyBorder="1" applyAlignment="1">
      <alignment horizontal="left" vertical="center" wrapText="1"/>
    </xf>
    <xf numFmtId="0" fontId="23" fillId="9" borderId="1" xfId="0" applyFont="1" applyFill="1" applyBorder="1" applyAlignment="1">
      <alignment horizontal="center" vertical="center" wrapText="1"/>
    </xf>
    <xf numFmtId="0" fontId="30" fillId="13" borderId="1" xfId="0" applyFont="1" applyFill="1" applyBorder="1" applyAlignment="1">
      <alignment horizontal="center" vertical="center" wrapText="1"/>
    </xf>
    <xf numFmtId="0" fontId="30" fillId="14" borderId="1" xfId="0" applyFont="1" applyFill="1" applyBorder="1" applyAlignment="1">
      <alignment horizontal="center" vertical="center" wrapText="1"/>
    </xf>
    <xf numFmtId="2" fontId="28" fillId="13" borderId="1" xfId="0" applyNumberFormat="1" applyFont="1" applyFill="1" applyBorder="1" applyAlignment="1">
      <alignment horizontal="center" vertical="center" wrapText="1"/>
    </xf>
    <xf numFmtId="2" fontId="28" fillId="10" borderId="1" xfId="0" applyNumberFormat="1" applyFont="1" applyFill="1" applyBorder="1" applyAlignment="1">
      <alignment horizontal="center" vertical="center" wrapText="1"/>
    </xf>
    <xf numFmtId="2" fontId="28" fillId="14" borderId="1" xfId="0" applyNumberFormat="1" applyFont="1" applyFill="1" applyBorder="1" applyAlignment="1">
      <alignment horizontal="center" vertical="center" wrapText="1"/>
    </xf>
    <xf numFmtId="0" fontId="26" fillId="0" borderId="1" xfId="0" applyFont="1" applyBorder="1" applyAlignment="1">
      <alignment horizontal="left" vertical="center" wrapText="1"/>
    </xf>
    <xf numFmtId="0" fontId="4" fillId="0" borderId="3" xfId="0" applyFont="1" applyBorder="1" applyAlignment="1">
      <alignment horizontal="left" vertical="center" wrapText="1"/>
    </xf>
    <xf numFmtId="0" fontId="26" fillId="0" borderId="3" xfId="0" applyFont="1" applyBorder="1" applyAlignment="1">
      <alignment horizontal="left" vertical="center" wrapText="1"/>
    </xf>
    <xf numFmtId="2" fontId="25" fillId="0" borderId="0" xfId="0" applyNumberFormat="1" applyFont="1" applyAlignment="1">
      <alignment vertical="center" wrapText="1"/>
    </xf>
    <xf numFmtId="0" fontId="6" fillId="0" borderId="1" xfId="0" applyFont="1" applyBorder="1" applyAlignment="1">
      <alignment vertical="center" wrapText="1"/>
    </xf>
    <xf numFmtId="21" fontId="2" fillId="0" borderId="23" xfId="0" quotePrefix="1" applyNumberFormat="1" applyFont="1" applyBorder="1" applyAlignment="1">
      <alignment horizontal="center" vertical="center"/>
    </xf>
    <xf numFmtId="20" fontId="2" fillId="0" borderId="23" xfId="0" quotePrefix="1" applyNumberFormat="1" applyFont="1" applyBorder="1" applyAlignment="1">
      <alignment horizontal="center" vertical="center"/>
    </xf>
    <xf numFmtId="2" fontId="2" fillId="6" borderId="1" xfId="0" applyNumberFormat="1" applyFont="1" applyFill="1" applyBorder="1" applyAlignment="1" applyProtection="1">
      <alignment horizontal="center" vertical="center"/>
      <protection locked="0"/>
    </xf>
    <xf numFmtId="0" fontId="26" fillId="0" borderId="2" xfId="0" applyFont="1" applyBorder="1" applyAlignment="1">
      <alignment vertical="top" wrapText="1"/>
    </xf>
    <xf numFmtId="0" fontId="26" fillId="0" borderId="23" xfId="0" applyFont="1" applyBorder="1" applyAlignment="1">
      <alignment vertical="top" wrapText="1"/>
    </xf>
    <xf numFmtId="0" fontId="26" fillId="0" borderId="3" xfId="0" applyFont="1" applyBorder="1" applyAlignment="1">
      <alignment vertical="top" wrapText="1"/>
    </xf>
    <xf numFmtId="0" fontId="5" fillId="0" borderId="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 xfId="0" applyFont="1" applyBorder="1" applyAlignment="1">
      <alignment horizontal="center" vertical="center" wrapText="1"/>
    </xf>
    <xf numFmtId="0" fontId="26" fillId="6" borderId="2" xfId="0" applyFont="1" applyFill="1" applyBorder="1" applyAlignment="1">
      <alignment vertical="top" wrapText="1"/>
    </xf>
    <xf numFmtId="0" fontId="26" fillId="6" borderId="3" xfId="0" applyFont="1" applyFill="1" applyBorder="1" applyAlignment="1">
      <alignment vertical="top" wrapText="1"/>
    </xf>
    <xf numFmtId="21" fontId="6" fillId="0" borderId="23" xfId="0" quotePrefix="1" applyNumberFormat="1" applyFont="1" applyBorder="1" applyAlignment="1" applyProtection="1">
      <alignment horizontal="center" vertical="center"/>
      <protection locked="0"/>
    </xf>
    <xf numFmtId="0" fontId="6" fillId="0" borderId="2" xfId="0" quotePrefix="1" applyFont="1" applyBorder="1" applyAlignment="1" applyProtection="1">
      <alignment horizontal="center" vertical="center"/>
      <protection locked="0"/>
    </xf>
    <xf numFmtId="0" fontId="6" fillId="0" borderId="23" xfId="0" quotePrefix="1" applyFont="1" applyBorder="1" applyAlignment="1" applyProtection="1">
      <alignment horizontal="center" vertical="center"/>
      <protection locked="0"/>
    </xf>
    <xf numFmtId="2" fontId="9" fillId="15" borderId="1" xfId="0" applyNumberFormat="1" applyFont="1" applyFill="1" applyBorder="1" applyAlignment="1">
      <alignment horizontal="center" vertical="center"/>
    </xf>
    <xf numFmtId="2" fontId="9" fillId="15" borderId="1" xfId="0"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6" fillId="0" borderId="0" xfId="0" applyFont="1"/>
    <xf numFmtId="0" fontId="6" fillId="0" borderId="0" xfId="0" applyFont="1" applyAlignment="1">
      <alignment vertical="center"/>
    </xf>
    <xf numFmtId="0" fontId="9" fillId="4" borderId="1" xfId="0" applyFont="1" applyFill="1" applyBorder="1" applyAlignment="1">
      <alignment horizontal="center" vertical="center"/>
    </xf>
    <xf numFmtId="2" fontId="31" fillId="0" borderId="1" xfId="0" applyNumberFormat="1" applyFont="1" applyBorder="1" applyAlignment="1">
      <alignment horizontal="center" vertical="center" wrapText="1"/>
    </xf>
    <xf numFmtId="0" fontId="7" fillId="0" borderId="14" xfId="0" applyFont="1" applyBorder="1" applyAlignment="1">
      <alignment horizontal="center" vertical="center"/>
    </xf>
    <xf numFmtId="2" fontId="2" fillId="0" borderId="3" xfId="0" applyNumberFormat="1" applyFont="1" applyBorder="1" applyAlignment="1">
      <alignment horizontal="center" vertical="center"/>
    </xf>
    <xf numFmtId="2" fontId="2" fillId="0" borderId="2" xfId="0" applyNumberFormat="1" applyFont="1" applyBorder="1" applyAlignment="1">
      <alignment horizontal="center" vertical="center"/>
    </xf>
    <xf numFmtId="2" fontId="2" fillId="0" borderId="23" xfId="0" applyNumberFormat="1" applyFont="1" applyBorder="1" applyAlignment="1">
      <alignment horizontal="center" vertical="center"/>
    </xf>
    <xf numFmtId="0" fontId="7" fillId="0" borderId="0" xfId="0" applyFont="1" applyAlignment="1" applyProtection="1">
      <alignment horizontal="left" vertical="top" wrapText="1"/>
      <protection locked="0"/>
    </xf>
    <xf numFmtId="0" fontId="26" fillId="0" borderId="2" xfId="0" applyFont="1" applyBorder="1" applyAlignment="1">
      <alignment horizontal="left" vertical="top" wrapText="1"/>
    </xf>
    <xf numFmtId="0" fontId="26" fillId="0" borderId="2" xfId="0" applyFont="1" applyBorder="1" applyAlignment="1">
      <alignment horizontal="center" vertical="top" wrapText="1"/>
    </xf>
    <xf numFmtId="0" fontId="7" fillId="0" borderId="2" xfId="0" applyFont="1" applyBorder="1" applyAlignment="1">
      <alignment horizontal="center" vertical="center"/>
    </xf>
    <xf numFmtId="0" fontId="24" fillId="16" borderId="1" xfId="0" applyFont="1" applyFill="1" applyBorder="1" applyAlignment="1">
      <alignment horizontal="center" vertical="center" wrapText="1"/>
    </xf>
    <xf numFmtId="0" fontId="6" fillId="0" borderId="2" xfId="0" applyFont="1" applyBorder="1" applyAlignment="1">
      <alignment vertical="center" wrapText="1"/>
    </xf>
    <xf numFmtId="0" fontId="6" fillId="0" borderId="23" xfId="0" applyFont="1" applyBorder="1" applyAlignment="1">
      <alignment vertical="top" wrapText="1"/>
    </xf>
    <xf numFmtId="0" fontId="6" fillId="0" borderId="3" xfId="0" applyFont="1" applyBorder="1" applyAlignment="1">
      <alignment vertical="top" wrapText="1"/>
    </xf>
    <xf numFmtId="0" fontId="6" fillId="0" borderId="2" xfId="0" applyFont="1" applyBorder="1" applyAlignment="1">
      <alignment vertical="top" wrapText="1"/>
    </xf>
    <xf numFmtId="0" fontId="6" fillId="0" borderId="3" xfId="0" applyFont="1" applyBorder="1" applyAlignment="1">
      <alignment vertical="center" wrapText="1"/>
    </xf>
    <xf numFmtId="0" fontId="26" fillId="0" borderId="7" xfId="0" applyFont="1" applyBorder="1" applyAlignment="1">
      <alignment vertical="top" wrapText="1"/>
    </xf>
    <xf numFmtId="0" fontId="6" fillId="0" borderId="23" xfId="0" applyFont="1" applyBorder="1" applyAlignment="1">
      <alignment vertical="center" wrapText="1"/>
    </xf>
    <xf numFmtId="0" fontId="8" fillId="0" borderId="0" xfId="0" applyFont="1" applyAlignment="1">
      <alignment horizontal="center"/>
    </xf>
    <xf numFmtId="2" fontId="12" fillId="0" borderId="0" xfId="0" applyNumberFormat="1" applyFont="1" applyAlignment="1">
      <alignment horizontal="center" vertical="center"/>
    </xf>
    <xf numFmtId="20" fontId="2" fillId="0" borderId="1" xfId="0" quotePrefix="1" applyNumberFormat="1" applyFont="1" applyBorder="1" applyAlignment="1">
      <alignment horizontal="center" vertical="center"/>
    </xf>
    <xf numFmtId="2" fontId="6" fillId="0" borderId="1" xfId="0" applyNumberFormat="1" applyFont="1" applyBorder="1" applyAlignment="1" applyProtection="1">
      <alignment vertical="center"/>
      <protection locked="0"/>
    </xf>
    <xf numFmtId="20" fontId="6" fillId="0" borderId="2" xfId="0" quotePrefix="1" applyNumberFormat="1" applyFont="1" applyBorder="1" applyAlignment="1" applyProtection="1">
      <alignment horizontal="center" vertical="center" wrapText="1"/>
      <protection locked="0"/>
    </xf>
    <xf numFmtId="0" fontId="30"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9" fillId="12" borderId="0" xfId="0" applyFont="1" applyFill="1" applyAlignment="1">
      <alignment horizontal="center" vertical="center" wrapText="1"/>
    </xf>
    <xf numFmtId="0" fontId="4" fillId="0" borderId="2" xfId="0" applyFont="1" applyBorder="1" applyAlignment="1">
      <alignment horizontal="left" vertical="center" wrapText="1"/>
    </xf>
    <xf numFmtId="0" fontId="4" fillId="0" borderId="23" xfId="0" applyFont="1" applyBorder="1" applyAlignment="1">
      <alignment horizontal="left" vertical="center" wrapText="1"/>
    </xf>
    <xf numFmtId="0" fontId="4" fillId="0" borderId="3" xfId="0" applyFont="1" applyBorder="1" applyAlignment="1">
      <alignment horizontal="left" vertical="center" wrapText="1"/>
    </xf>
    <xf numFmtId="0" fontId="23" fillId="0" borderId="13" xfId="0" applyFont="1" applyBorder="1" applyAlignment="1">
      <alignment horizontal="center" vertical="top" wrapText="1"/>
    </xf>
    <xf numFmtId="0" fontId="23" fillId="0" borderId="15" xfId="0" applyFont="1" applyBorder="1" applyAlignment="1">
      <alignment horizontal="center" vertical="top"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6" fillId="0" borderId="2" xfId="0" applyFont="1" applyBorder="1" applyAlignment="1">
      <alignment horizontal="left" vertical="top" wrapText="1"/>
    </xf>
    <xf numFmtId="0" fontId="26" fillId="0" borderId="23" xfId="0" applyFont="1" applyBorder="1" applyAlignment="1">
      <alignment horizontal="left" vertical="top" wrapText="1"/>
    </xf>
    <xf numFmtId="0" fontId="26" fillId="0" borderId="3" xfId="0" applyFont="1" applyBorder="1" applyAlignment="1">
      <alignment horizontal="left" vertical="top" wrapText="1"/>
    </xf>
    <xf numFmtId="0" fontId="26" fillId="0" borderId="1" xfId="0" applyFont="1" applyBorder="1" applyAlignment="1">
      <alignment horizontal="center" vertical="top" wrapText="1"/>
    </xf>
    <xf numFmtId="0" fontId="4"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0" xfId="0" applyFont="1" applyAlignment="1">
      <alignment horizontal="left" vertical="center" wrapText="1"/>
    </xf>
    <xf numFmtId="0" fontId="26" fillId="0" borderId="2" xfId="0" applyFont="1" applyBorder="1" applyAlignment="1">
      <alignment horizontal="left" vertical="center" wrapText="1"/>
    </xf>
    <xf numFmtId="0" fontId="26" fillId="0" borderId="23" xfId="0" applyFont="1" applyBorder="1" applyAlignment="1">
      <alignment horizontal="left" vertical="center" wrapText="1"/>
    </xf>
    <xf numFmtId="0" fontId="4" fillId="0" borderId="1" xfId="0" applyFont="1" applyBorder="1" applyAlignment="1">
      <alignment horizontal="left" vertical="center" wrapText="1"/>
    </xf>
    <xf numFmtId="0" fontId="26" fillId="0" borderId="1" xfId="0" applyFont="1" applyBorder="1" applyAlignment="1">
      <alignment horizontal="left" vertical="center" wrapText="1"/>
    </xf>
    <xf numFmtId="0" fontId="6" fillId="2" borderId="1" xfId="0" applyFont="1" applyFill="1" applyBorder="1" applyAlignment="1" applyProtection="1">
      <alignment horizontal="left" vertical="top" wrapText="1"/>
      <protection locked="0"/>
    </xf>
    <xf numFmtId="2" fontId="6" fillId="7" borderId="2" xfId="0" applyNumberFormat="1" applyFont="1" applyFill="1" applyBorder="1" applyAlignment="1" applyProtection="1">
      <alignment horizontal="center" vertical="center"/>
      <protection locked="0"/>
    </xf>
    <xf numFmtId="2" fontId="6" fillId="7" borderId="3" xfId="0" applyNumberFormat="1" applyFont="1" applyFill="1" applyBorder="1" applyAlignment="1" applyProtection="1">
      <alignment horizontal="center" vertical="center"/>
      <protection locked="0"/>
    </xf>
    <xf numFmtId="0" fontId="7" fillId="2" borderId="1" xfId="0" applyFont="1" applyFill="1" applyBorder="1" applyAlignment="1" applyProtection="1">
      <alignment horizontal="left" vertical="top" wrapText="1"/>
      <protection locked="0"/>
    </xf>
    <xf numFmtId="0" fontId="7" fillId="2" borderId="1" xfId="0" applyFont="1" applyFill="1" applyBorder="1" applyAlignment="1" applyProtection="1">
      <alignment vertical="top" wrapText="1"/>
      <protection locked="0"/>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2" fontId="2" fillId="7" borderId="2" xfId="0" applyNumberFormat="1" applyFont="1" applyFill="1" applyBorder="1" applyAlignment="1" applyProtection="1">
      <alignment horizontal="center" vertical="center"/>
      <protection locked="0"/>
    </xf>
    <xf numFmtId="2" fontId="2" fillId="7" borderId="3" xfId="0" applyNumberFormat="1" applyFont="1" applyFill="1" applyBorder="1" applyAlignment="1" applyProtection="1">
      <alignment horizontal="center" vertical="center"/>
      <protection locked="0"/>
    </xf>
    <xf numFmtId="2" fontId="2" fillId="7" borderId="23" xfId="0" applyNumberFormat="1" applyFont="1" applyFill="1" applyBorder="1" applyAlignment="1" applyProtection="1">
      <alignment horizontal="center" vertical="center"/>
      <protection locked="0"/>
    </xf>
    <xf numFmtId="0" fontId="8" fillId="0" borderId="1" xfId="0" applyFont="1" applyBorder="1" applyAlignment="1">
      <alignment horizontal="center" vertical="center"/>
    </xf>
    <xf numFmtId="0" fontId="7" fillId="0" borderId="1" xfId="0" applyFont="1" applyBorder="1" applyAlignment="1">
      <alignment horizontal="left" vertical="center" wrapText="1"/>
    </xf>
    <xf numFmtId="0" fontId="8" fillId="0" borderId="14" xfId="0" applyFont="1" applyBorder="1" applyAlignment="1">
      <alignment horizontal="center"/>
    </xf>
    <xf numFmtId="0" fontId="8" fillId="0" borderId="1" xfId="0" applyFont="1" applyBorder="1" applyAlignment="1">
      <alignment horizontal="center"/>
    </xf>
    <xf numFmtId="0" fontId="32" fillId="0" borderId="29" xfId="0" applyFont="1" applyBorder="1" applyAlignment="1">
      <alignment horizontal="center" vertical="center"/>
    </xf>
    <xf numFmtId="0" fontId="32" fillId="0" borderId="30" xfId="0" applyFont="1" applyBorder="1" applyAlignment="1">
      <alignment horizontal="center" vertical="center"/>
    </xf>
    <xf numFmtId="0" fontId="9" fillId="0" borderId="14"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14" xfId="0" applyFont="1" applyBorder="1" applyAlignment="1" applyProtection="1">
      <alignment horizontal="center"/>
      <protection locked="0"/>
    </xf>
    <xf numFmtId="0" fontId="9" fillId="0" borderId="1" xfId="0" applyFont="1" applyBorder="1" applyAlignment="1" applyProtection="1">
      <alignment horizontal="center"/>
      <protection locked="0"/>
    </xf>
    <xf numFmtId="0" fontId="6" fillId="0" borderId="4"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7" fillId="0" borderId="2" xfId="0" applyFont="1" applyBorder="1" applyAlignment="1">
      <alignment horizontal="center" vertical="center"/>
    </xf>
    <xf numFmtId="0" fontId="7" fillId="0" borderId="23" xfId="0" applyFont="1" applyBorder="1" applyAlignment="1">
      <alignment horizontal="center" vertical="center"/>
    </xf>
    <xf numFmtId="0" fontId="7" fillId="0" borderId="3" xfId="0" applyFont="1" applyBorder="1" applyAlignment="1">
      <alignment horizontal="center" vertical="center"/>
    </xf>
    <xf numFmtId="0" fontId="6" fillId="0" borderId="13"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7" fillId="0" borderId="13" xfId="0" applyFont="1" applyBorder="1" applyAlignment="1">
      <alignment horizontal="left" vertical="center"/>
    </xf>
    <xf numFmtId="0" fontId="7" fillId="0" borderId="15" xfId="0" applyFont="1" applyBorder="1" applyAlignment="1">
      <alignment horizontal="left" vertical="center"/>
    </xf>
    <xf numFmtId="0" fontId="7" fillId="0" borderId="14" xfId="0" applyFont="1" applyBorder="1" applyAlignment="1">
      <alignment horizontal="left" vertical="center"/>
    </xf>
    <xf numFmtId="0" fontId="6" fillId="0" borderId="1" xfId="0" applyFont="1" applyBorder="1" applyAlignment="1" applyProtection="1">
      <alignment horizontal="left" vertical="center" wrapText="1"/>
      <protection locked="0"/>
    </xf>
    <xf numFmtId="0" fontId="6" fillId="2" borderId="11" xfId="0" applyFont="1" applyFill="1" applyBorder="1" applyAlignment="1" applyProtection="1">
      <alignment horizontal="left" vertical="top" wrapText="1"/>
      <protection locked="0"/>
    </xf>
    <xf numFmtId="0" fontId="6" fillId="2" borderId="12"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22" xfId="0" applyFont="1" applyFill="1" applyBorder="1" applyAlignment="1" applyProtection="1">
      <alignment horizontal="left" vertical="top" wrapText="1"/>
      <protection locked="0"/>
    </xf>
    <xf numFmtId="0" fontId="6" fillId="2" borderId="17" xfId="0" applyFont="1" applyFill="1" applyBorder="1" applyAlignment="1" applyProtection="1">
      <alignment horizontal="left" vertical="top" wrapText="1"/>
      <protection locked="0"/>
    </xf>
    <xf numFmtId="0" fontId="6" fillId="2" borderId="18" xfId="0" applyFont="1" applyFill="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8" fillId="0" borderId="13" xfId="0" applyFont="1" applyBorder="1" applyAlignment="1">
      <alignment horizontal="center"/>
    </xf>
    <xf numFmtId="0" fontId="6" fillId="0" borderId="1" xfId="0" applyFont="1" applyBorder="1" applyAlignment="1">
      <alignment horizontal="left" vertical="center" wrapText="1"/>
    </xf>
    <xf numFmtId="0" fontId="9" fillId="0" borderId="1" xfId="0" applyFont="1" applyBorder="1" applyAlignment="1">
      <alignment horizont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6" fillId="0" borderId="1" xfId="0" applyFont="1" applyBorder="1" applyAlignment="1" applyProtection="1">
      <alignment horizontal="left" vertical="center"/>
      <protection locked="0"/>
    </xf>
    <xf numFmtId="0" fontId="3" fillId="3" borderId="5" xfId="0" applyFont="1" applyFill="1" applyBorder="1" applyAlignment="1" applyProtection="1">
      <alignment horizontal="center"/>
      <protection locked="0"/>
    </xf>
    <xf numFmtId="0" fontId="3" fillId="3" borderId="6" xfId="0" applyFont="1" applyFill="1" applyBorder="1" applyAlignment="1" applyProtection="1">
      <alignment horizontal="center"/>
      <protection locked="0"/>
    </xf>
    <xf numFmtId="0" fontId="4" fillId="3" borderId="8" xfId="0" applyFont="1" applyFill="1" applyBorder="1" applyAlignment="1" applyProtection="1">
      <alignment horizontal="center"/>
      <protection locked="0"/>
    </xf>
    <xf numFmtId="0" fontId="4" fillId="3" borderId="9" xfId="0" applyFont="1" applyFill="1" applyBorder="1" applyAlignment="1" applyProtection="1">
      <alignment horizontal="center"/>
      <protection locked="0"/>
    </xf>
    <xf numFmtId="0" fontId="13" fillId="0" borderId="1" xfId="0" applyFont="1" applyBorder="1" applyAlignment="1" applyProtection="1">
      <alignment horizontal="left" vertical="center" wrapText="1"/>
      <protection locked="0"/>
    </xf>
    <xf numFmtId="0" fontId="5"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5" fillId="0" borderId="8" xfId="0" applyFont="1" applyBorder="1" applyAlignment="1" applyProtection="1">
      <alignment horizontal="left" vertical="center" wrapText="1"/>
      <protection locked="0"/>
    </xf>
    <xf numFmtId="0" fontId="13" fillId="0" borderId="1"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wrapText="1"/>
      <protection locked="0"/>
    </xf>
    <xf numFmtId="0" fontId="9" fillId="0" borderId="15" xfId="0" applyFont="1" applyBorder="1" applyAlignment="1" applyProtection="1">
      <alignment horizontal="center" vertical="center"/>
      <protection locked="0"/>
    </xf>
    <xf numFmtId="0" fontId="13" fillId="0" borderId="15" xfId="0" applyFont="1" applyBorder="1" applyAlignment="1" applyProtection="1">
      <alignment horizontal="left" vertical="center" wrapText="1"/>
      <protection locked="0"/>
    </xf>
    <xf numFmtId="0" fontId="4" fillId="4" borderId="14" xfId="0" applyFont="1" applyFill="1" applyBorder="1" applyAlignment="1" applyProtection="1">
      <alignment horizontal="center" vertical="center" wrapText="1"/>
      <protection locked="0"/>
    </xf>
    <xf numFmtId="0" fontId="13" fillId="0" borderId="13"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10" borderId="13" xfId="0" applyFont="1" applyFill="1" applyBorder="1" applyAlignment="1" applyProtection="1">
      <alignment horizontal="left" vertical="center" wrapText="1"/>
      <protection locked="0"/>
    </xf>
    <xf numFmtId="0" fontId="13" fillId="10" borderId="14" xfId="0" applyFont="1" applyFill="1" applyBorder="1" applyAlignment="1" applyProtection="1">
      <alignment horizontal="left" vertical="center" wrapText="1"/>
      <protection locked="0"/>
    </xf>
    <xf numFmtId="0" fontId="13" fillId="0" borderId="13"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6" fillId="0" borderId="1" xfId="0" applyFont="1" applyBorder="1" applyAlignment="1">
      <alignment vertical="center" wrapText="1"/>
    </xf>
    <xf numFmtId="0" fontId="6" fillId="0" borderId="1" xfId="0" applyFont="1" applyBorder="1" applyAlignment="1">
      <alignment horizontal="left" vertical="top" wrapText="1"/>
    </xf>
    <xf numFmtId="21" fontId="6" fillId="0" borderId="1" xfId="0" applyNumberFormat="1" applyFont="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xf>
    <xf numFmtId="0" fontId="7" fillId="2" borderId="4"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6" xfId="0" applyFont="1" applyFill="1" applyBorder="1" applyAlignment="1" applyProtection="1">
      <alignment horizontal="left" vertical="top" wrapText="1"/>
      <protection locked="0"/>
    </xf>
    <xf numFmtId="0" fontId="7" fillId="2" borderId="25" xfId="0" applyFont="1" applyFill="1" applyBorder="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7" fillId="2" borderId="24"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7" fillId="2" borderId="8" xfId="0" applyFont="1" applyFill="1" applyBorder="1" applyAlignment="1" applyProtection="1">
      <alignment horizontal="left" vertical="top" wrapText="1"/>
      <protection locked="0"/>
    </xf>
    <xf numFmtId="0" fontId="7" fillId="2" borderId="9" xfId="0" applyFont="1" applyFill="1" applyBorder="1" applyAlignment="1" applyProtection="1">
      <alignment horizontal="left" vertical="top" wrapText="1"/>
      <protection locked="0"/>
    </xf>
    <xf numFmtId="0" fontId="6" fillId="2" borderId="4"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25" xfId="0" applyFont="1" applyFill="1" applyBorder="1" applyAlignment="1" applyProtection="1">
      <alignment horizontal="left" vertical="top" wrapText="1"/>
      <protection locked="0"/>
    </xf>
    <xf numFmtId="0" fontId="6" fillId="2" borderId="24"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9" fillId="0" borderId="14" xfId="0" applyFont="1" applyBorder="1" applyAlignment="1" applyProtection="1">
      <alignment horizontal="center" vertical="top"/>
      <protection locked="0"/>
    </xf>
    <xf numFmtId="0" fontId="9" fillId="0" borderId="1" xfId="0" applyFont="1" applyBorder="1" applyAlignment="1" applyProtection="1">
      <alignment horizontal="center" vertical="top"/>
      <protection locked="0"/>
    </xf>
    <xf numFmtId="0" fontId="9" fillId="0" borderId="1" xfId="0" applyFont="1" applyBorder="1" applyAlignment="1">
      <alignment horizontal="center" vertical="center"/>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7" fillId="0" borderId="14" xfId="0" applyFont="1" applyBorder="1" applyAlignment="1">
      <alignment horizontal="left" vertical="top" wrapText="1"/>
    </xf>
    <xf numFmtId="0" fontId="7" fillId="2" borderId="1" xfId="0" applyFont="1" applyFill="1" applyBorder="1" applyAlignment="1">
      <alignment horizontal="left" vertical="top" wrapText="1"/>
    </xf>
    <xf numFmtId="0" fontId="31" fillId="0" borderId="13" xfId="0" applyFont="1" applyBorder="1" applyAlignment="1">
      <alignment horizontal="left" vertical="center" wrapText="1"/>
    </xf>
    <xf numFmtId="0" fontId="31" fillId="0" borderId="15" xfId="0" applyFont="1" applyBorder="1" applyAlignment="1">
      <alignment horizontal="left" vertical="center" wrapText="1"/>
    </xf>
    <xf numFmtId="0" fontId="31" fillId="0" borderId="14" xfId="0" applyFont="1" applyBorder="1" applyAlignment="1">
      <alignment horizontal="left" vertical="center" wrapText="1"/>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top" wrapText="1"/>
    </xf>
    <xf numFmtId="0" fontId="7" fillId="0" borderId="1" xfId="0" applyFont="1" applyBorder="1" applyAlignment="1">
      <alignment horizontal="left" vertical="center"/>
    </xf>
    <xf numFmtId="0" fontId="9" fillId="4" borderId="1" xfId="0" applyFont="1" applyFill="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0" xfId="0" applyFont="1" applyAlignment="1">
      <alignment horizontal="center" vertical="center" wrapText="1"/>
    </xf>
    <xf numFmtId="0" fontId="25" fillId="0" borderId="22"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8" xfId="0" applyFont="1" applyBorder="1" applyAlignment="1">
      <alignment horizontal="center" vertical="center" wrapText="1"/>
    </xf>
    <xf numFmtId="0" fontId="8" fillId="0" borderId="0" xfId="0" applyFont="1" applyAlignment="1">
      <alignment horizontal="left" vertical="center"/>
    </xf>
    <xf numFmtId="0" fontId="7" fillId="0" borderId="0" xfId="0" applyFont="1" applyAlignment="1">
      <alignment horizontal="left" vertical="center"/>
    </xf>
    <xf numFmtId="167" fontId="25" fillId="14" borderId="2" xfId="3" applyNumberFormat="1" applyFont="1" applyFill="1" applyBorder="1" applyAlignment="1">
      <alignment horizontal="center" vertical="center" wrapText="1"/>
    </xf>
    <xf numFmtId="167" fontId="25" fillId="14" borderId="3" xfId="3" applyNumberFormat="1" applyFont="1" applyFill="1" applyBorder="1" applyAlignment="1">
      <alignment horizontal="center" vertical="center" wrapText="1"/>
    </xf>
    <xf numFmtId="20" fontId="25" fillId="14" borderId="2" xfId="0" quotePrefix="1" applyNumberFormat="1" applyFont="1" applyFill="1" applyBorder="1" applyAlignment="1">
      <alignment horizontal="center" vertical="center" wrapText="1"/>
    </xf>
    <xf numFmtId="0" fontId="25" fillId="14" borderId="3" xfId="0" applyFont="1" applyFill="1" applyBorder="1" applyAlignment="1">
      <alignment horizontal="center" vertical="center" wrapText="1"/>
    </xf>
    <xf numFmtId="0" fontId="25" fillId="14" borderId="2" xfId="0" applyFont="1" applyFill="1" applyBorder="1" applyAlignment="1">
      <alignment horizontal="left" vertical="center" wrapText="1"/>
    </xf>
    <xf numFmtId="0" fontId="25" fillId="14" borderId="3" xfId="0" applyFont="1" applyFill="1" applyBorder="1" applyAlignment="1">
      <alignment horizontal="left" vertical="center" wrapText="1"/>
    </xf>
    <xf numFmtId="0" fontId="23" fillId="12" borderId="1" xfId="0" applyFont="1" applyFill="1" applyBorder="1" applyAlignment="1">
      <alignment horizontal="center" vertical="center" wrapText="1"/>
    </xf>
    <xf numFmtId="0" fontId="24" fillId="14" borderId="2" xfId="0" applyFont="1" applyFill="1" applyBorder="1" applyAlignment="1">
      <alignment horizontal="center" vertical="center" wrapText="1"/>
    </xf>
    <xf numFmtId="0" fontId="24" fillId="14" borderId="23" xfId="0" applyFont="1" applyFill="1" applyBorder="1" applyAlignment="1">
      <alignment horizontal="center" vertical="center" wrapText="1"/>
    </xf>
    <xf numFmtId="0" fontId="24" fillId="14" borderId="3" xfId="0" applyFont="1" applyFill="1" applyBorder="1" applyAlignment="1">
      <alignment horizontal="center" vertical="center" wrapText="1"/>
    </xf>
    <xf numFmtId="167" fontId="25" fillId="14" borderId="23" xfId="3" applyNumberFormat="1" applyFont="1" applyFill="1" applyBorder="1" applyAlignment="1">
      <alignment horizontal="center" vertical="center" wrapText="1"/>
    </xf>
    <xf numFmtId="0" fontId="24" fillId="14" borderId="1" xfId="0" applyFont="1" applyFill="1" applyBorder="1" applyAlignment="1">
      <alignment horizontal="center" vertical="center" wrapText="1"/>
    </xf>
    <xf numFmtId="167" fontId="25" fillId="14" borderId="1" xfId="3" applyNumberFormat="1" applyFont="1" applyFill="1" applyBorder="1" applyAlignment="1">
      <alignment horizontal="center" vertical="center" wrapText="1"/>
    </xf>
    <xf numFmtId="2" fontId="25" fillId="10" borderId="2" xfId="0" applyNumberFormat="1" applyFont="1" applyFill="1" applyBorder="1" applyAlignment="1">
      <alignment horizontal="center" vertical="center" wrapText="1"/>
    </xf>
    <xf numFmtId="2" fontId="25" fillId="10" borderId="23" xfId="0" applyNumberFormat="1" applyFont="1" applyFill="1" applyBorder="1" applyAlignment="1">
      <alignment horizontal="center" vertical="center" wrapText="1"/>
    </xf>
    <xf numFmtId="2" fontId="25" fillId="10" borderId="3" xfId="0" applyNumberFormat="1" applyFont="1" applyFill="1" applyBorder="1" applyAlignment="1">
      <alignment horizontal="center" vertical="center" wrapText="1"/>
    </xf>
    <xf numFmtId="0" fontId="30" fillId="10" borderId="2" xfId="0" applyFont="1" applyFill="1" applyBorder="1" applyAlignment="1">
      <alignment horizontal="center" vertical="center" wrapText="1"/>
    </xf>
    <xf numFmtId="0" fontId="30" fillId="10" borderId="3" xfId="0" applyFont="1" applyFill="1" applyBorder="1" applyAlignment="1">
      <alignment horizontal="center" vertical="center" wrapText="1"/>
    </xf>
    <xf numFmtId="167" fontId="25" fillId="10" borderId="2" xfId="3" applyNumberFormat="1" applyFont="1" applyFill="1" applyBorder="1" applyAlignment="1">
      <alignment horizontal="center" vertical="center" wrapText="1"/>
    </xf>
    <xf numFmtId="167" fontId="25" fillId="10" borderId="3" xfId="3" applyNumberFormat="1" applyFont="1" applyFill="1" applyBorder="1" applyAlignment="1">
      <alignment horizontal="center" vertical="center" wrapText="1"/>
    </xf>
    <xf numFmtId="0" fontId="23" fillId="13" borderId="1" xfId="0" applyFont="1" applyFill="1" applyBorder="1" applyAlignment="1">
      <alignment horizontal="left" vertical="center" wrapText="1"/>
    </xf>
    <xf numFmtId="0" fontId="24" fillId="13" borderId="1" xfId="0" applyFont="1" applyFill="1" applyBorder="1" applyAlignment="1">
      <alignment horizontal="center" vertical="center" wrapText="1"/>
    </xf>
    <xf numFmtId="2" fontId="25" fillId="13" borderId="1" xfId="0" applyNumberFormat="1" applyFont="1" applyFill="1" applyBorder="1" applyAlignment="1">
      <alignment horizontal="center" vertical="center" wrapText="1"/>
    </xf>
    <xf numFmtId="0" fontId="24" fillId="14" borderId="1" xfId="0" applyFont="1" applyFill="1" applyBorder="1" applyAlignment="1">
      <alignment horizontal="left" vertical="center" wrapText="1"/>
    </xf>
    <xf numFmtId="0" fontId="25" fillId="14" borderId="1" xfId="0" applyFont="1" applyFill="1" applyBorder="1" applyAlignment="1">
      <alignment horizontal="left" vertical="center" wrapText="1"/>
    </xf>
    <xf numFmtId="2" fontId="25" fillId="14" borderId="2" xfId="0" applyNumberFormat="1" applyFont="1" applyFill="1" applyBorder="1" applyAlignment="1">
      <alignment horizontal="center" vertical="center" wrapText="1"/>
    </xf>
    <xf numFmtId="2" fontId="25" fillId="14" borderId="23" xfId="0" applyNumberFormat="1" applyFont="1" applyFill="1" applyBorder="1" applyAlignment="1">
      <alignment horizontal="center" vertical="center" wrapText="1"/>
    </xf>
    <xf numFmtId="2" fontId="25" fillId="14" borderId="3" xfId="0" applyNumberFormat="1" applyFont="1" applyFill="1" applyBorder="1" applyAlignment="1">
      <alignment horizontal="center" vertical="center" wrapText="1"/>
    </xf>
    <xf numFmtId="0" fontId="24" fillId="10" borderId="2" xfId="0" applyFont="1" applyFill="1" applyBorder="1" applyAlignment="1">
      <alignment horizontal="center" vertical="center" wrapText="1"/>
    </xf>
    <xf numFmtId="0" fontId="24" fillId="10" borderId="23" xfId="0" applyFont="1" applyFill="1" applyBorder="1" applyAlignment="1">
      <alignment horizontal="center" vertical="center" wrapText="1"/>
    </xf>
    <xf numFmtId="0" fontId="24" fillId="10" borderId="3" xfId="0" applyFont="1" applyFill="1" applyBorder="1" applyAlignment="1">
      <alignment horizontal="center" vertical="center" wrapText="1"/>
    </xf>
    <xf numFmtId="0" fontId="24" fillId="10" borderId="2" xfId="0" applyFont="1" applyFill="1" applyBorder="1" applyAlignment="1">
      <alignment horizontal="left" vertical="center" wrapText="1"/>
    </xf>
    <xf numFmtId="0" fontId="24" fillId="10" borderId="23" xfId="0" applyFont="1" applyFill="1" applyBorder="1" applyAlignment="1">
      <alignment horizontal="left" vertical="center" wrapText="1"/>
    </xf>
    <xf numFmtId="0" fontId="24" fillId="10" borderId="3" xfId="0" applyFont="1" applyFill="1" applyBorder="1" applyAlignment="1">
      <alignment horizontal="left" vertical="center" wrapText="1"/>
    </xf>
    <xf numFmtId="20" fontId="25" fillId="10" borderId="2" xfId="0" applyNumberFormat="1" applyFont="1" applyFill="1" applyBorder="1" applyAlignment="1">
      <alignment horizontal="center" vertical="center" wrapText="1"/>
    </xf>
    <xf numFmtId="20" fontId="25" fillId="10" borderId="3" xfId="0" applyNumberFormat="1" applyFont="1" applyFill="1" applyBorder="1" applyAlignment="1">
      <alignment horizontal="center" vertical="center" wrapText="1"/>
    </xf>
    <xf numFmtId="20" fontId="28" fillId="10" borderId="2" xfId="0" applyNumberFormat="1" applyFont="1" applyFill="1" applyBorder="1" applyAlignment="1">
      <alignment horizontal="left" vertical="center" wrapText="1"/>
    </xf>
    <xf numFmtId="20" fontId="28" fillId="10" borderId="3" xfId="0" applyNumberFormat="1" applyFont="1" applyFill="1" applyBorder="1" applyAlignment="1">
      <alignment horizontal="left" vertical="center" wrapText="1"/>
    </xf>
    <xf numFmtId="0" fontId="25" fillId="14" borderId="2" xfId="0" applyFont="1" applyFill="1" applyBorder="1" applyAlignment="1">
      <alignment horizontal="center" vertical="center" wrapText="1"/>
    </xf>
    <xf numFmtId="0" fontId="25" fillId="14" borderId="23" xfId="0" applyFont="1" applyFill="1" applyBorder="1" applyAlignment="1">
      <alignment horizontal="center" vertical="center" wrapText="1"/>
    </xf>
    <xf numFmtId="0" fontId="25" fillId="14" borderId="23" xfId="0" applyFont="1" applyFill="1" applyBorder="1" applyAlignment="1">
      <alignment horizontal="left"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cellXfs>
  <cellStyles count="7">
    <cellStyle name="Comma" xfId="3" builtinId="3"/>
    <cellStyle name="Comma [0]" xfId="2" builtinId="6"/>
    <cellStyle name="Comma [0] 2" xfId="4" xr:uid="{00000000-0005-0000-0000-000002000000}"/>
    <cellStyle name="Comma 2" xfId="5" xr:uid="{00000000-0005-0000-0000-000003000000}"/>
    <cellStyle name="Comma 3" xfId="6" xr:uid="{00000000-0005-0000-0000-000004000000}"/>
    <cellStyle name="Normal" xfId="0" builtinId="0"/>
    <cellStyle name="Percent 2" xfId="1" xr:uid="{00000000-0005-0000-0000-000006000000}"/>
  </cellStyles>
  <dxfs count="2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83820</xdr:rowOff>
    </xdr:from>
    <xdr:ext cx="12027973" cy="280205"/>
    <xdr:sp macro="" textlink="">
      <xdr:nvSpPr>
        <xdr:cNvPr id="2" name="TextBox 1">
          <a:extLst>
            <a:ext uri="{FF2B5EF4-FFF2-40B4-BE49-F238E27FC236}">
              <a16:creationId xmlns:a16="http://schemas.microsoft.com/office/drawing/2014/main" id="{CD573E0E-37AD-0C16-7230-AD98B66D2565}"/>
            </a:ext>
          </a:extLst>
        </xdr:cNvPr>
        <xdr:cNvSpPr txBox="1"/>
      </xdr:nvSpPr>
      <xdr:spPr>
        <a:xfrm>
          <a:off x="0" y="83820"/>
          <a:ext cx="1202797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a:t>Lampiran</a:t>
          </a:r>
          <a:r>
            <a:rPr lang="en-US" sz="1200" baseline="0"/>
            <a:t> 2 Peraturan Badan Akreditasi Nasional Perguruan Tinggi Nomor 3 Tahun 2023 tentang Instrumen Pemenuhan Syarat Minimum Akreditasi Program Studi Pendidikan Profesi Konselor</a:t>
          </a:r>
          <a:endParaRPr lang="en-US" sz="12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66886</xdr:colOff>
      <xdr:row>0</xdr:row>
      <xdr:rowOff>97366</xdr:rowOff>
    </xdr:from>
    <xdr:to>
      <xdr:col>2</xdr:col>
      <xdr:colOff>402166</xdr:colOff>
      <xdr:row>1</xdr:row>
      <xdr:rowOff>154516</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66886" y="97366"/>
          <a:ext cx="1306830" cy="390525"/>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id-ID" sz="1200" b="0">
              <a:solidFill>
                <a:sysClr val="windowText" lastClr="000000"/>
              </a:solidFill>
            </a:rPr>
            <a:t>versi </a:t>
          </a:r>
          <a:r>
            <a:rPr lang="en-US" sz="1200" b="0">
              <a:solidFill>
                <a:sysClr val="windowText" lastClr="000000"/>
              </a:solidFill>
            </a:rPr>
            <a:t>07-05</a:t>
          </a:r>
          <a:r>
            <a:rPr lang="id-ID" sz="1200" b="0">
              <a:solidFill>
                <a:sysClr val="windowText" lastClr="000000"/>
              </a:solidFill>
            </a:rPr>
            <a:t>-20</a:t>
          </a:r>
          <a:r>
            <a:rPr lang="en-US" sz="1200" b="0">
              <a:solidFill>
                <a:sysClr val="windowText" lastClr="000000"/>
              </a:solidFill>
            </a:rPr>
            <a:t>20</a:t>
          </a:r>
        </a:p>
      </xdr:txBody>
    </xdr:sp>
    <xdr:clientData/>
  </xdr:twoCellAnchor>
  <xdr:twoCellAnchor>
    <xdr:from>
      <xdr:col>0</xdr:col>
      <xdr:colOff>66886</xdr:colOff>
      <xdr:row>0</xdr:row>
      <xdr:rowOff>97366</xdr:rowOff>
    </xdr:from>
    <xdr:to>
      <xdr:col>2</xdr:col>
      <xdr:colOff>402166</xdr:colOff>
      <xdr:row>1</xdr:row>
      <xdr:rowOff>154516</xdr:rowOff>
    </xdr:to>
    <xdr:sp macro="" textlink="">
      <xdr:nvSpPr>
        <xdr:cNvPr id="3" name="Rounded Rectangle 1">
          <a:extLst>
            <a:ext uri="{FF2B5EF4-FFF2-40B4-BE49-F238E27FC236}">
              <a16:creationId xmlns:a16="http://schemas.microsoft.com/office/drawing/2014/main" id="{52F55656-EFB3-40E1-A9FA-38FAFF8A1777}"/>
            </a:ext>
          </a:extLst>
        </xdr:cNvPr>
        <xdr:cNvSpPr/>
      </xdr:nvSpPr>
      <xdr:spPr>
        <a:xfrm>
          <a:off x="66886" y="97366"/>
          <a:ext cx="1306830" cy="390525"/>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id-ID" sz="1200" b="0">
              <a:solidFill>
                <a:sysClr val="windowText" lastClr="000000"/>
              </a:solidFill>
            </a:rPr>
            <a:t>versi </a:t>
          </a:r>
          <a:r>
            <a:rPr lang="en-US" sz="1200" b="0">
              <a:solidFill>
                <a:sysClr val="windowText" lastClr="000000"/>
              </a:solidFill>
            </a:rPr>
            <a:t>24-01</a:t>
          </a:r>
          <a:r>
            <a:rPr lang="id-ID" sz="1200" b="0">
              <a:solidFill>
                <a:sysClr val="windowText" lastClr="000000"/>
              </a:solidFill>
            </a:rPr>
            <a:t>-20</a:t>
          </a:r>
          <a:r>
            <a:rPr lang="en-US" sz="1200" b="0">
              <a:solidFill>
                <a:sysClr val="windowText" lastClr="000000"/>
              </a:solidFill>
            </a:rPr>
            <a:t>23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2"/>
  <sheetViews>
    <sheetView tabSelected="1" zoomScaleNormal="100" workbookViewId="0">
      <pane ySplit="2" topLeftCell="A3" activePane="bottomLeft" state="frozen"/>
      <selection pane="bottomLeft" activeCell="D4" sqref="D4:D5"/>
    </sheetView>
  </sheetViews>
  <sheetFormatPr defaultColWidth="8.88671875" defaultRowHeight="18" x14ac:dyDescent="0.3"/>
  <cols>
    <col min="1" max="1" width="9.44140625" style="158" customWidth="1"/>
    <col min="2" max="2" width="18.44140625" style="159" customWidth="1"/>
    <col min="3" max="3" width="34" style="203" customWidth="1"/>
    <col min="4" max="4" width="35.5546875" style="164" customWidth="1"/>
    <col min="5" max="5" width="45.6640625" style="160" customWidth="1"/>
    <col min="6" max="9" width="30.88671875" style="160" customWidth="1"/>
    <col min="10" max="16384" width="8.88671875" style="151"/>
  </cols>
  <sheetData>
    <row r="1" spans="1:9" ht="48" customHeight="1" x14ac:dyDescent="0.3"/>
    <row r="2" spans="1:9" ht="34.799999999999997" customHeight="1" x14ac:dyDescent="0.3">
      <c r="B2" s="264" t="s">
        <v>200</v>
      </c>
      <c r="C2" s="264"/>
      <c r="D2" s="264"/>
      <c r="E2" s="264"/>
      <c r="F2" s="264"/>
      <c r="G2" s="264"/>
      <c r="H2" s="264"/>
      <c r="I2" s="264"/>
    </row>
    <row r="4" spans="1:9" ht="15.6" x14ac:dyDescent="0.3">
      <c r="A4" s="276" t="s">
        <v>82</v>
      </c>
      <c r="B4" s="276" t="s">
        <v>24</v>
      </c>
      <c r="C4" s="277" t="s">
        <v>26</v>
      </c>
      <c r="D4" s="277" t="s">
        <v>83</v>
      </c>
      <c r="E4" s="270" t="s">
        <v>127</v>
      </c>
      <c r="F4" s="268" t="s">
        <v>126</v>
      </c>
      <c r="G4" s="269"/>
      <c r="H4" s="269"/>
      <c r="I4" s="269"/>
    </row>
    <row r="5" spans="1:9" s="203" customFormat="1" ht="15.6" x14ac:dyDescent="0.3">
      <c r="A5" s="276"/>
      <c r="B5" s="276"/>
      <c r="C5" s="277"/>
      <c r="D5" s="277"/>
      <c r="E5" s="271"/>
      <c r="F5" s="152">
        <v>4</v>
      </c>
      <c r="G5" s="152">
        <v>3</v>
      </c>
      <c r="H5" s="152">
        <v>2</v>
      </c>
      <c r="I5" s="152">
        <v>1</v>
      </c>
    </row>
    <row r="6" spans="1:9" ht="113.1" customHeight="1" x14ac:dyDescent="0.3">
      <c r="A6" s="153">
        <v>1</v>
      </c>
      <c r="B6" s="265" t="s">
        <v>86</v>
      </c>
      <c r="C6" s="154" t="s">
        <v>136</v>
      </c>
      <c r="D6" s="163"/>
      <c r="E6" s="155" t="s">
        <v>201</v>
      </c>
      <c r="F6" s="156" t="s">
        <v>283</v>
      </c>
      <c r="G6" s="156" t="s">
        <v>284</v>
      </c>
      <c r="H6" s="156" t="s">
        <v>285</v>
      </c>
      <c r="I6" s="156" t="s">
        <v>286</v>
      </c>
    </row>
    <row r="7" spans="1:9" ht="112.8" customHeight="1" x14ac:dyDescent="0.3">
      <c r="A7" s="153">
        <f t="shared" ref="A7:A24" si="0">A6+1</f>
        <v>2</v>
      </c>
      <c r="B7" s="266"/>
      <c r="C7" s="154" t="s">
        <v>266</v>
      </c>
      <c r="D7" s="156"/>
      <c r="E7" s="155" t="s">
        <v>148</v>
      </c>
      <c r="F7" s="157" t="s">
        <v>267</v>
      </c>
      <c r="G7" s="157" t="s">
        <v>336</v>
      </c>
      <c r="H7" s="157" t="s">
        <v>337</v>
      </c>
      <c r="I7" s="157" t="s">
        <v>338</v>
      </c>
    </row>
    <row r="8" spans="1:9" ht="240" customHeight="1" x14ac:dyDescent="0.3">
      <c r="A8" s="153">
        <f t="shared" si="0"/>
        <v>3</v>
      </c>
      <c r="B8" s="266"/>
      <c r="C8" s="154" t="s">
        <v>87</v>
      </c>
      <c r="D8" s="163"/>
      <c r="E8" s="157" t="s">
        <v>149</v>
      </c>
      <c r="F8" s="157" t="s">
        <v>184</v>
      </c>
      <c r="G8" s="157" t="s">
        <v>185</v>
      </c>
      <c r="H8" s="157" t="s">
        <v>186</v>
      </c>
      <c r="I8" s="157" t="s">
        <v>249</v>
      </c>
    </row>
    <row r="9" spans="1:9" ht="97.95" customHeight="1" x14ac:dyDescent="0.3">
      <c r="A9" s="153">
        <f t="shared" si="0"/>
        <v>4</v>
      </c>
      <c r="B9" s="266"/>
      <c r="C9" s="154" t="s">
        <v>102</v>
      </c>
      <c r="D9" s="163"/>
      <c r="E9" s="155" t="s">
        <v>183</v>
      </c>
      <c r="F9" s="157" t="s">
        <v>14</v>
      </c>
      <c r="G9" s="157" t="s">
        <v>78</v>
      </c>
      <c r="H9" s="157" t="s">
        <v>79</v>
      </c>
      <c r="I9" s="157" t="s">
        <v>255</v>
      </c>
    </row>
    <row r="10" spans="1:9" ht="312" x14ac:dyDescent="0.3">
      <c r="A10" s="153">
        <f t="shared" si="0"/>
        <v>5</v>
      </c>
      <c r="B10" s="266"/>
      <c r="C10" s="213" t="s">
        <v>137</v>
      </c>
      <c r="D10" s="162"/>
      <c r="E10" s="155" t="s">
        <v>138</v>
      </c>
      <c r="F10" s="155" t="s">
        <v>139</v>
      </c>
      <c r="G10" s="155" t="s">
        <v>140</v>
      </c>
      <c r="H10" s="156" t="s">
        <v>141</v>
      </c>
      <c r="I10" s="156" t="s">
        <v>256</v>
      </c>
    </row>
    <row r="11" spans="1:9" ht="127.95" customHeight="1" x14ac:dyDescent="0.3">
      <c r="A11" s="153">
        <f>A10+1</f>
        <v>6</v>
      </c>
      <c r="B11" s="266"/>
      <c r="C11" s="215" t="s">
        <v>279</v>
      </c>
      <c r="D11" s="162"/>
      <c r="E11" s="164" t="s">
        <v>287</v>
      </c>
      <c r="F11" s="155" t="s">
        <v>280</v>
      </c>
      <c r="G11" s="155" t="s">
        <v>281</v>
      </c>
      <c r="H11" s="155" t="s">
        <v>282</v>
      </c>
      <c r="I11" s="156" t="s">
        <v>202</v>
      </c>
    </row>
    <row r="12" spans="1:9" ht="237.6" customHeight="1" x14ac:dyDescent="0.3">
      <c r="A12" s="153">
        <f>A11+1</f>
        <v>7</v>
      </c>
      <c r="B12" s="267"/>
      <c r="C12" s="215" t="s">
        <v>203</v>
      </c>
      <c r="D12" s="162"/>
      <c r="E12" s="162" t="s">
        <v>288</v>
      </c>
      <c r="F12" s="155" t="s">
        <v>289</v>
      </c>
      <c r="G12" s="155" t="s">
        <v>290</v>
      </c>
      <c r="H12" s="155" t="s">
        <v>291</v>
      </c>
      <c r="I12" s="155" t="s">
        <v>292</v>
      </c>
    </row>
    <row r="13" spans="1:9" ht="238.2" customHeight="1" x14ac:dyDescent="0.3">
      <c r="A13" s="153">
        <f t="shared" si="0"/>
        <v>8</v>
      </c>
      <c r="B13" s="265" t="s">
        <v>88</v>
      </c>
      <c r="C13" s="282" t="s">
        <v>129</v>
      </c>
      <c r="D13" s="244" t="s">
        <v>142</v>
      </c>
      <c r="E13" s="244" t="s">
        <v>143</v>
      </c>
      <c r="F13" s="155" t="s">
        <v>293</v>
      </c>
      <c r="G13" s="155" t="s">
        <v>294</v>
      </c>
      <c r="H13" s="155" t="s">
        <v>295</v>
      </c>
      <c r="I13" s="245" t="s">
        <v>128</v>
      </c>
    </row>
    <row r="14" spans="1:9" ht="237" customHeight="1" x14ac:dyDescent="0.3">
      <c r="A14" s="153">
        <f>A13+1</f>
        <v>9</v>
      </c>
      <c r="B14" s="267"/>
      <c r="C14" s="283"/>
      <c r="D14" s="244" t="s">
        <v>144</v>
      </c>
      <c r="E14" s="244" t="s">
        <v>145</v>
      </c>
      <c r="F14" s="155" t="s">
        <v>296</v>
      </c>
      <c r="G14" s="155" t="s">
        <v>297</v>
      </c>
      <c r="H14" s="155" t="s">
        <v>298</v>
      </c>
      <c r="I14" s="245" t="s">
        <v>128</v>
      </c>
    </row>
    <row r="15" spans="1:9" ht="69.599999999999994" customHeight="1" x14ac:dyDescent="0.3">
      <c r="A15" s="153">
        <f>A14+1</f>
        <v>10</v>
      </c>
      <c r="B15" s="214"/>
      <c r="C15" s="272" t="s">
        <v>232</v>
      </c>
      <c r="D15" s="272"/>
      <c r="E15" s="272" t="s">
        <v>233</v>
      </c>
      <c r="F15" s="221" t="s">
        <v>271</v>
      </c>
      <c r="G15" s="221" t="s">
        <v>270</v>
      </c>
      <c r="H15" s="275" t="s">
        <v>269</v>
      </c>
      <c r="I15" s="275" t="s">
        <v>128</v>
      </c>
    </row>
    <row r="16" spans="1:9" ht="114" customHeight="1" x14ac:dyDescent="0.3">
      <c r="A16" s="153"/>
      <c r="B16" s="214"/>
      <c r="C16" s="273"/>
      <c r="D16" s="273"/>
      <c r="E16" s="273"/>
      <c r="F16" s="222" t="s">
        <v>258</v>
      </c>
      <c r="G16" s="222" t="s">
        <v>258</v>
      </c>
      <c r="H16" s="275"/>
      <c r="I16" s="275"/>
    </row>
    <row r="17" spans="1:10" ht="114" customHeight="1" x14ac:dyDescent="0.3">
      <c r="A17" s="153"/>
      <c r="B17" s="214"/>
      <c r="C17" s="273"/>
      <c r="D17" s="273"/>
      <c r="E17" s="273"/>
      <c r="F17" s="222" t="s">
        <v>257</v>
      </c>
      <c r="G17" s="222" t="s">
        <v>257</v>
      </c>
      <c r="H17" s="275"/>
      <c r="I17" s="275"/>
    </row>
    <row r="18" spans="1:10" ht="66.599999999999994" customHeight="1" x14ac:dyDescent="0.3">
      <c r="A18" s="153"/>
      <c r="B18" s="214"/>
      <c r="C18" s="273"/>
      <c r="D18" s="273"/>
      <c r="E18" s="273"/>
      <c r="F18" s="222" t="s">
        <v>299</v>
      </c>
      <c r="G18" s="222" t="s">
        <v>300</v>
      </c>
      <c r="H18" s="275"/>
      <c r="I18" s="275"/>
    </row>
    <row r="19" spans="1:10" ht="127.8" customHeight="1" x14ac:dyDescent="0.3">
      <c r="A19" s="153"/>
      <c r="B19" s="214"/>
      <c r="C19" s="274"/>
      <c r="D19" s="274"/>
      <c r="E19" s="274"/>
      <c r="F19" s="253" t="s">
        <v>268</v>
      </c>
      <c r="G19" s="223" t="s">
        <v>268</v>
      </c>
      <c r="H19" s="275"/>
      <c r="I19" s="275"/>
    </row>
    <row r="20" spans="1:10" ht="33.6" customHeight="1" x14ac:dyDescent="0.3">
      <c r="A20" s="153">
        <f>A15+1</f>
        <v>11</v>
      </c>
      <c r="B20" s="214"/>
      <c r="C20" s="213" t="s">
        <v>234</v>
      </c>
      <c r="D20" s="213"/>
      <c r="E20" s="156" t="s">
        <v>206</v>
      </c>
      <c r="F20" s="155" t="s">
        <v>204</v>
      </c>
      <c r="G20" s="155" t="s">
        <v>235</v>
      </c>
      <c r="H20" s="155" t="s">
        <v>205</v>
      </c>
      <c r="I20" s="155" t="s">
        <v>250</v>
      </c>
    </row>
    <row r="21" spans="1:10" ht="162" customHeight="1" x14ac:dyDescent="0.3">
      <c r="A21" s="153">
        <f>A20+1</f>
        <v>12</v>
      </c>
      <c r="B21" s="284" t="s">
        <v>89</v>
      </c>
      <c r="C21" s="285" t="s">
        <v>90</v>
      </c>
      <c r="D21" s="155" t="s">
        <v>130</v>
      </c>
      <c r="E21" s="155" t="s">
        <v>99</v>
      </c>
      <c r="F21" s="156" t="s">
        <v>187</v>
      </c>
      <c r="G21" s="156" t="s">
        <v>188</v>
      </c>
      <c r="H21" s="156" t="s">
        <v>189</v>
      </c>
      <c r="I21" s="156" t="s">
        <v>190</v>
      </c>
      <c r="J21" s="150"/>
    </row>
    <row r="22" spans="1:10" ht="143.4" customHeight="1" x14ac:dyDescent="0.3">
      <c r="A22" s="153">
        <f t="shared" si="0"/>
        <v>13</v>
      </c>
      <c r="B22" s="284"/>
      <c r="C22" s="285"/>
      <c r="D22" s="155" t="s">
        <v>146</v>
      </c>
      <c r="E22" s="155" t="s">
        <v>208</v>
      </c>
      <c r="F22" s="156" t="s">
        <v>192</v>
      </c>
      <c r="G22" s="156" t="s">
        <v>193</v>
      </c>
      <c r="H22" s="156" t="s">
        <v>194</v>
      </c>
      <c r="I22" s="156" t="s">
        <v>195</v>
      </c>
    </row>
    <row r="23" spans="1:10" ht="191.4" customHeight="1" x14ac:dyDescent="0.3">
      <c r="A23" s="153">
        <f t="shared" si="0"/>
        <v>14</v>
      </c>
      <c r="B23" s="284"/>
      <c r="C23" s="154" t="s">
        <v>147</v>
      </c>
      <c r="D23" s="155"/>
      <c r="E23" s="155" t="s">
        <v>191</v>
      </c>
      <c r="F23" s="155" t="s">
        <v>96</v>
      </c>
      <c r="G23" s="155" t="s">
        <v>97</v>
      </c>
      <c r="H23" s="155" t="s">
        <v>98</v>
      </c>
      <c r="I23" s="155" t="s">
        <v>251</v>
      </c>
    </row>
    <row r="24" spans="1:10" ht="49.8" customHeight="1" x14ac:dyDescent="0.3">
      <c r="A24" s="224">
        <f t="shared" si="0"/>
        <v>15</v>
      </c>
      <c r="B24" s="284"/>
      <c r="C24" s="285" t="s">
        <v>274</v>
      </c>
      <c r="D24" s="221" t="s">
        <v>91</v>
      </c>
      <c r="E24" s="155" t="s">
        <v>131</v>
      </c>
      <c r="F24" s="278" t="s">
        <v>132</v>
      </c>
      <c r="G24" s="279"/>
      <c r="H24" s="279"/>
      <c r="I24" s="280"/>
    </row>
    <row r="25" spans="1:10" ht="50.4" customHeight="1" x14ac:dyDescent="0.3">
      <c r="A25" s="225"/>
      <c r="B25" s="284"/>
      <c r="C25" s="285"/>
      <c r="D25" s="222"/>
      <c r="E25" s="155" t="s">
        <v>197</v>
      </c>
      <c r="F25" s="155" t="s">
        <v>213</v>
      </c>
      <c r="G25" s="155" t="s">
        <v>214</v>
      </c>
      <c r="H25" s="155" t="s">
        <v>215</v>
      </c>
      <c r="I25" s="155" t="s">
        <v>314</v>
      </c>
    </row>
    <row r="26" spans="1:10" ht="34.200000000000003" customHeight="1" x14ac:dyDescent="0.3">
      <c r="A26" s="225"/>
      <c r="B26" s="284"/>
      <c r="C26" s="285"/>
      <c r="D26" s="222"/>
      <c r="E26" s="155" t="s">
        <v>133</v>
      </c>
      <c r="F26" s="155" t="s">
        <v>216</v>
      </c>
      <c r="G26" s="155" t="s">
        <v>217</v>
      </c>
      <c r="H26" s="155" t="s">
        <v>218</v>
      </c>
      <c r="I26" s="155" t="s">
        <v>315</v>
      </c>
    </row>
    <row r="27" spans="1:10" ht="34.200000000000003" customHeight="1" x14ac:dyDescent="0.3">
      <c r="A27" s="225"/>
      <c r="B27" s="284"/>
      <c r="C27" s="285"/>
      <c r="D27" s="222"/>
      <c r="E27" s="155" t="s">
        <v>134</v>
      </c>
      <c r="F27" s="155" t="s">
        <v>219</v>
      </c>
      <c r="G27" s="155" t="s">
        <v>220</v>
      </c>
      <c r="H27" s="155" t="s">
        <v>221</v>
      </c>
      <c r="I27" s="155" t="s">
        <v>316</v>
      </c>
    </row>
    <row r="28" spans="1:10" ht="34.200000000000003" customHeight="1" x14ac:dyDescent="0.3">
      <c r="A28" s="226"/>
      <c r="B28" s="284"/>
      <c r="C28" s="285"/>
      <c r="D28" s="223"/>
      <c r="E28" s="155" t="s">
        <v>196</v>
      </c>
      <c r="F28" s="155" t="s">
        <v>222</v>
      </c>
      <c r="G28" s="155" t="s">
        <v>223</v>
      </c>
      <c r="H28" s="155" t="s">
        <v>224</v>
      </c>
      <c r="I28" s="155" t="s">
        <v>317</v>
      </c>
    </row>
    <row r="29" spans="1:10" ht="51.6" customHeight="1" x14ac:dyDescent="0.3">
      <c r="A29" s="153">
        <f>A24+1</f>
        <v>16</v>
      </c>
      <c r="B29" s="284"/>
      <c r="C29" s="285"/>
      <c r="D29" s="202" t="s">
        <v>198</v>
      </c>
      <c r="E29" s="155" t="s">
        <v>209</v>
      </c>
      <c r="F29" s="155" t="s">
        <v>313</v>
      </c>
      <c r="G29" s="155" t="s">
        <v>227</v>
      </c>
      <c r="H29" s="155" t="s">
        <v>228</v>
      </c>
      <c r="I29" s="155" t="s">
        <v>252</v>
      </c>
    </row>
    <row r="30" spans="1:10" ht="49.8" customHeight="1" x14ac:dyDescent="0.3">
      <c r="A30" s="262">
        <f>A29+1</f>
        <v>17</v>
      </c>
      <c r="B30" s="284"/>
      <c r="C30" s="285"/>
      <c r="D30" s="227" t="s">
        <v>207</v>
      </c>
      <c r="E30" s="155" t="s">
        <v>311</v>
      </c>
      <c r="F30" s="165" t="s">
        <v>318</v>
      </c>
      <c r="G30" s="165" t="s">
        <v>319</v>
      </c>
      <c r="H30" s="165" t="s">
        <v>320</v>
      </c>
      <c r="I30" s="165" t="s">
        <v>321</v>
      </c>
    </row>
    <row r="31" spans="1:10" ht="37.200000000000003" customHeight="1" x14ac:dyDescent="0.3">
      <c r="A31" s="263"/>
      <c r="B31" s="284"/>
      <c r="C31" s="285"/>
      <c r="D31" s="228"/>
      <c r="E31" s="155" t="s">
        <v>312</v>
      </c>
      <c r="F31" s="165" t="s">
        <v>322</v>
      </c>
      <c r="G31" s="165" t="s">
        <v>323</v>
      </c>
      <c r="H31" s="165" t="s">
        <v>324</v>
      </c>
      <c r="I31" s="165" t="s">
        <v>325</v>
      </c>
    </row>
    <row r="32" spans="1:10" ht="142.80000000000001" customHeight="1" x14ac:dyDescent="0.3">
      <c r="A32" s="153">
        <f>A30+1</f>
        <v>18</v>
      </c>
      <c r="B32" s="284"/>
      <c r="C32" s="285"/>
      <c r="D32" s="202" t="s">
        <v>241</v>
      </c>
      <c r="E32" s="155" t="s">
        <v>242</v>
      </c>
      <c r="F32" s="165" t="s">
        <v>230</v>
      </c>
      <c r="G32" s="165" t="s">
        <v>225</v>
      </c>
      <c r="H32" s="165" t="s">
        <v>226</v>
      </c>
      <c r="I32" s="165" t="s">
        <v>254</v>
      </c>
    </row>
    <row r="33" spans="1:9" ht="82.2" customHeight="1" x14ac:dyDescent="0.3">
      <c r="A33" s="153">
        <f>A32+1</f>
        <v>19</v>
      </c>
      <c r="B33" s="284"/>
      <c r="C33" s="213"/>
      <c r="D33" s="202" t="s">
        <v>244</v>
      </c>
      <c r="E33" s="155" t="s">
        <v>243</v>
      </c>
      <c r="F33" s="165" t="s">
        <v>245</v>
      </c>
      <c r="G33" s="165" t="s">
        <v>246</v>
      </c>
      <c r="H33" s="165" t="s">
        <v>247</v>
      </c>
      <c r="I33" s="165" t="s">
        <v>253</v>
      </c>
    </row>
    <row r="34" spans="1:9" ht="131.4" customHeight="1" x14ac:dyDescent="0.3">
      <c r="A34" s="153">
        <f>A33+1</f>
        <v>20</v>
      </c>
      <c r="B34" s="284"/>
      <c r="C34" s="213" t="s">
        <v>275</v>
      </c>
      <c r="D34" s="202" t="s">
        <v>277</v>
      </c>
      <c r="E34" s="155" t="s">
        <v>272</v>
      </c>
      <c r="F34" s="165" t="s">
        <v>339</v>
      </c>
      <c r="G34" s="165" t="s">
        <v>340</v>
      </c>
      <c r="H34" s="165" t="s">
        <v>341</v>
      </c>
      <c r="I34" s="165" t="s">
        <v>342</v>
      </c>
    </row>
    <row r="35" spans="1:9" ht="82.2" customHeight="1" x14ac:dyDescent="0.3">
      <c r="A35" s="153">
        <f>A34+1</f>
        <v>21</v>
      </c>
      <c r="B35" s="284"/>
      <c r="C35" s="213"/>
      <c r="D35" s="202" t="s">
        <v>278</v>
      </c>
      <c r="E35" s="155" t="s">
        <v>273</v>
      </c>
      <c r="F35" s="165" t="s">
        <v>326</v>
      </c>
      <c r="G35" s="165" t="s">
        <v>327</v>
      </c>
      <c r="H35" s="165" t="s">
        <v>328</v>
      </c>
      <c r="I35" s="165" t="s">
        <v>128</v>
      </c>
    </row>
    <row r="36" spans="1:9" ht="225" customHeight="1" x14ac:dyDescent="0.3">
      <c r="A36" s="153">
        <f>A35+1</f>
        <v>22</v>
      </c>
      <c r="B36" s="284"/>
      <c r="C36" s="154" t="s">
        <v>276</v>
      </c>
      <c r="D36" s="155"/>
      <c r="E36" s="155" t="s">
        <v>199</v>
      </c>
      <c r="F36" s="155" t="s">
        <v>261</v>
      </c>
      <c r="G36" s="155" t="s">
        <v>262</v>
      </c>
      <c r="H36" s="155" t="s">
        <v>263</v>
      </c>
      <c r="I36" s="155" t="s">
        <v>264</v>
      </c>
    </row>
    <row r="37" spans="1:9" x14ac:dyDescent="0.3">
      <c r="C37" s="203" t="s">
        <v>135</v>
      </c>
    </row>
    <row r="38" spans="1:9" x14ac:dyDescent="0.3">
      <c r="C38" s="161" t="s">
        <v>343</v>
      </c>
    </row>
    <row r="39" spans="1:9" x14ac:dyDescent="0.3">
      <c r="C39" s="203" t="s">
        <v>329</v>
      </c>
    </row>
    <row r="40" spans="1:9" ht="41.4" customHeight="1" x14ac:dyDescent="0.3">
      <c r="C40" s="281" t="s">
        <v>344</v>
      </c>
      <c r="D40" s="281"/>
      <c r="E40" s="281"/>
      <c r="F40" s="281"/>
      <c r="G40" s="281"/>
      <c r="H40" s="281"/>
      <c r="I40" s="281"/>
    </row>
    <row r="42" spans="1:9" x14ac:dyDescent="0.3">
      <c r="C42" s="281"/>
      <c r="D42" s="281"/>
      <c r="E42" s="281"/>
    </row>
    <row r="226" spans="3:3" ht="110.4" customHeight="1" x14ac:dyDescent="0.3">
      <c r="C226" s="164" t="str">
        <f>'Matriks Penilaian'!$E$36</f>
        <v>Tenaga Kependidikan paling sedikit berjumlah 3 (tiga) orang berusia paling tinggi 56 (lima puluh enam) tahun, dan bersedia bekerja penuh waktu selama 37,5 (tiga puluh tujuh koma lima) jam per minggu dengan rincian:
1. 2 (dua) orang untuk melayani Program Studi Pendidikan Profesi Konselor yang diusulkan dengan satu orang diantaranya berkualifikasi paling rendah Sarjana Pendidikan Bimbingan dan Konseling dan yang lainnya berkualifikasi paling rendah Ahli Madya (Diploma Tiga); dan 
2. 1 (satu) orang untuk melayani perpustakaan berkualifikasi paling rendah Diploma Tiga Perpustakaan.</v>
      </c>
    </row>
    <row r="227" spans="3:3" ht="56.4" customHeight="1" x14ac:dyDescent="0.3"/>
    <row r="228" spans="3:3" ht="56.4" customHeight="1" x14ac:dyDescent="0.3"/>
    <row r="229" spans="3:3" ht="42" customHeight="1" x14ac:dyDescent="0.3"/>
    <row r="231" spans="3:3" ht="17.399999999999999" customHeight="1" x14ac:dyDescent="0.3"/>
    <row r="232" spans="3:3" ht="17.399999999999999" customHeight="1" x14ac:dyDescent="0.3"/>
  </sheetData>
  <mergeCells count="22">
    <mergeCell ref="C40:I40"/>
    <mergeCell ref="C13:C14"/>
    <mergeCell ref="C42:E42"/>
    <mergeCell ref="B21:B36"/>
    <mergeCell ref="C21:C22"/>
    <mergeCell ref="C24:C32"/>
    <mergeCell ref="A30:A31"/>
    <mergeCell ref="B2:I2"/>
    <mergeCell ref="B6:B12"/>
    <mergeCell ref="F4:I4"/>
    <mergeCell ref="E4:E5"/>
    <mergeCell ref="C15:C19"/>
    <mergeCell ref="I15:I19"/>
    <mergeCell ref="H15:H19"/>
    <mergeCell ref="E15:E19"/>
    <mergeCell ref="D15:D19"/>
    <mergeCell ref="A4:A5"/>
    <mergeCell ref="B4:B5"/>
    <mergeCell ref="C4:C5"/>
    <mergeCell ref="D4:D5"/>
    <mergeCell ref="B13:B14"/>
    <mergeCell ref="F24:I24"/>
  </mergeCells>
  <conditionalFormatting sqref="B6 B4:E4 D10:D12 C40">
    <cfRule type="cellIs" dxfId="26" priority="17" operator="equal">
      <formula>"Tidak dinilai"</formula>
    </cfRule>
  </conditionalFormatting>
  <conditionalFormatting sqref="D7">
    <cfRule type="cellIs" dxfId="25" priority="15" operator="equal">
      <formula>"Tidak dinilai"</formula>
    </cfRule>
  </conditionalFormatting>
  <conditionalFormatting sqref="D6">
    <cfRule type="cellIs" dxfId="24" priority="16" operator="equal">
      <formula>"Tidak dinilai"</formula>
    </cfRule>
  </conditionalFormatting>
  <conditionalFormatting sqref="D13">
    <cfRule type="cellIs" dxfId="23" priority="11" operator="equal">
      <formula>"Tidak dinilai"</formula>
    </cfRule>
  </conditionalFormatting>
  <conditionalFormatting sqref="D9">
    <cfRule type="cellIs" dxfId="22" priority="13" operator="equal">
      <formula>"Tidak dinilai"</formula>
    </cfRule>
  </conditionalFormatting>
  <conditionalFormatting sqref="D8">
    <cfRule type="cellIs" dxfId="21" priority="14" operator="equal">
      <formula>"Tidak dinilai"</formula>
    </cfRule>
  </conditionalFormatting>
  <conditionalFormatting sqref="A4">
    <cfRule type="cellIs" dxfId="20" priority="10" operator="equal">
      <formula>"Tidak dinilai"</formula>
    </cfRule>
  </conditionalFormatting>
  <conditionalFormatting sqref="F5:I5">
    <cfRule type="cellIs" dxfId="19" priority="9" operator="equal">
      <formula>"Tidak dinilai"</formula>
    </cfRule>
  </conditionalFormatting>
  <conditionalFormatting sqref="E13">
    <cfRule type="cellIs" dxfId="18" priority="7" operator="equal">
      <formula>"Tidak dinilai"</formula>
    </cfRule>
  </conditionalFormatting>
  <conditionalFormatting sqref="E12">
    <cfRule type="cellIs" dxfId="17" priority="6" operator="equal">
      <formula>"Tidak dinilai"</formula>
    </cfRule>
  </conditionalFormatting>
  <conditionalFormatting sqref="D14:D15 D20">
    <cfRule type="cellIs" dxfId="16" priority="4" operator="equal">
      <formula>"Tidak dinilai"</formula>
    </cfRule>
  </conditionalFormatting>
  <conditionalFormatting sqref="E14:E15 E20">
    <cfRule type="cellIs" dxfId="15" priority="3" operator="equal">
      <formula>"Tidak dinilai"</formula>
    </cfRule>
  </conditionalFormatting>
  <conditionalFormatting sqref="C15">
    <cfRule type="cellIs" dxfId="14" priority="2" operator="equal">
      <formula>"Tidak dinilai"</formula>
    </cfRule>
  </conditionalFormatting>
  <conditionalFormatting sqref="C20">
    <cfRule type="cellIs" dxfId="13" priority="1" operator="equal">
      <formula>"Tidak dinilai"</formula>
    </cfRule>
  </conditionalFormatting>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86"/>
  <sheetViews>
    <sheetView topLeftCell="A7" zoomScale="110" zoomScaleNormal="110" workbookViewId="0">
      <selection activeCell="G9" sqref="G9"/>
    </sheetView>
  </sheetViews>
  <sheetFormatPr defaultColWidth="8.88671875" defaultRowHeight="14.4" x14ac:dyDescent="0.3"/>
  <cols>
    <col min="1" max="1" width="6.109375" style="46" customWidth="1"/>
    <col min="2" max="2" width="8.44140625" style="107" customWidth="1"/>
    <col min="3" max="3" width="6.88671875" style="35" customWidth="1"/>
    <col min="4" max="4" width="53" style="35" customWidth="1"/>
    <col min="5" max="5" width="11.5546875" style="51" customWidth="1"/>
    <col min="6" max="6" width="6.44140625" style="35" customWidth="1"/>
    <col min="7" max="7" width="25.33203125" style="45" customWidth="1"/>
    <col min="8" max="8" width="13.109375" style="45" customWidth="1"/>
    <col min="9" max="9" width="7.88671875" style="35" customWidth="1"/>
    <col min="10" max="16384" width="8.88671875" style="35"/>
  </cols>
  <sheetData>
    <row r="1" spans="1:9" ht="26.25" customHeight="1" x14ac:dyDescent="0.45">
      <c r="A1" s="122" t="s">
        <v>29</v>
      </c>
      <c r="B1" s="123"/>
      <c r="C1" s="124"/>
      <c r="D1" s="331" t="s">
        <v>210</v>
      </c>
      <c r="E1" s="331"/>
      <c r="F1" s="331"/>
      <c r="G1" s="331"/>
      <c r="H1" s="331"/>
      <c r="I1" s="332"/>
    </row>
    <row r="2" spans="1:9" ht="19.5" customHeight="1" x14ac:dyDescent="0.35">
      <c r="A2" s="125" t="s">
        <v>30</v>
      </c>
      <c r="B2" s="126"/>
      <c r="C2" s="127"/>
      <c r="D2" s="333" t="s">
        <v>31</v>
      </c>
      <c r="E2" s="333"/>
      <c r="F2" s="333"/>
      <c r="G2" s="333"/>
      <c r="H2" s="333"/>
      <c r="I2" s="334"/>
    </row>
    <row r="3" spans="1:9" s="38" customFormat="1" ht="26.25" customHeight="1" x14ac:dyDescent="0.3">
      <c r="A3" s="336" t="s">
        <v>0</v>
      </c>
      <c r="B3" s="337"/>
      <c r="C3" s="337"/>
      <c r="D3" s="337"/>
      <c r="E3" s="36"/>
      <c r="F3" s="37"/>
      <c r="G3" s="31"/>
      <c r="H3" s="31"/>
    </row>
    <row r="4" spans="1:9" s="38" customFormat="1" ht="21.75" customHeight="1" x14ac:dyDescent="0.3">
      <c r="A4" s="335" t="s">
        <v>1</v>
      </c>
      <c r="B4" s="335"/>
      <c r="C4" s="335"/>
      <c r="D4" s="39"/>
      <c r="E4" s="40"/>
      <c r="G4" s="31"/>
      <c r="H4" s="31"/>
    </row>
    <row r="5" spans="1:9" s="38" customFormat="1" ht="19.5" customHeight="1" x14ac:dyDescent="0.3">
      <c r="A5" s="335" t="s">
        <v>2</v>
      </c>
      <c r="B5" s="335"/>
      <c r="C5" s="335"/>
      <c r="D5" s="39"/>
      <c r="E5" s="40"/>
      <c r="G5" s="31"/>
      <c r="H5" s="31"/>
    </row>
    <row r="6" spans="1:9" s="38" customFormat="1" ht="19.5" customHeight="1" x14ac:dyDescent="0.3">
      <c r="A6" s="335" t="s">
        <v>3</v>
      </c>
      <c r="B6" s="335"/>
      <c r="C6" s="335"/>
      <c r="D6" s="39" t="s">
        <v>211</v>
      </c>
      <c r="E6" s="40"/>
      <c r="G6" s="31"/>
      <c r="H6" s="31"/>
    </row>
    <row r="7" spans="1:9" s="38" customFormat="1" ht="19.5" customHeight="1" x14ac:dyDescent="0.3">
      <c r="A7" s="335" t="s">
        <v>76</v>
      </c>
      <c r="B7" s="335"/>
      <c r="C7" s="335"/>
      <c r="D7" s="39" t="s">
        <v>118</v>
      </c>
      <c r="E7" s="40"/>
      <c r="G7" s="31"/>
      <c r="H7" s="31"/>
    </row>
    <row r="8" spans="1:9" s="38" customFormat="1" ht="19.5" customHeight="1" x14ac:dyDescent="0.3">
      <c r="A8" s="335" t="s">
        <v>5</v>
      </c>
      <c r="B8" s="335"/>
      <c r="C8" s="335"/>
      <c r="D8" s="41"/>
      <c r="E8" s="42"/>
      <c r="F8" s="43"/>
      <c r="G8" s="31"/>
      <c r="H8" s="31"/>
    </row>
    <row r="9" spans="1:9" ht="19.5" customHeight="1" x14ac:dyDescent="0.3">
      <c r="A9" s="44"/>
      <c r="E9" s="46"/>
      <c r="F9" s="37"/>
      <c r="G9" s="32"/>
      <c r="H9" s="32"/>
    </row>
    <row r="10" spans="1:9" s="38" customFormat="1" ht="24.75" customHeight="1" x14ac:dyDescent="0.3">
      <c r="A10" s="338" t="s">
        <v>6</v>
      </c>
      <c r="B10" s="338"/>
      <c r="C10" s="338"/>
      <c r="E10" s="36"/>
      <c r="F10" s="37"/>
      <c r="G10" s="31"/>
      <c r="H10" s="31"/>
    </row>
    <row r="11" spans="1:9" s="38" customFormat="1" ht="19.5" customHeight="1" x14ac:dyDescent="0.3">
      <c r="A11" s="335" t="s">
        <v>7</v>
      </c>
      <c r="B11" s="335"/>
      <c r="C11" s="335"/>
      <c r="D11" s="39"/>
      <c r="E11" s="40"/>
      <c r="G11" s="31"/>
      <c r="H11" s="31"/>
    </row>
    <row r="12" spans="1:9" s="38" customFormat="1" ht="19.5" customHeight="1" x14ac:dyDescent="0.3">
      <c r="A12" s="335" t="s">
        <v>8</v>
      </c>
      <c r="B12" s="335"/>
      <c r="C12" s="335"/>
      <c r="D12" s="39"/>
      <c r="E12" s="40"/>
      <c r="G12" s="31"/>
      <c r="H12" s="31"/>
    </row>
    <row r="13" spans="1:9" s="38" customFormat="1" ht="19.5" customHeight="1" x14ac:dyDescent="0.3">
      <c r="A13" s="339" t="s">
        <v>9</v>
      </c>
      <c r="B13" s="339"/>
      <c r="C13" s="339"/>
      <c r="D13" s="39"/>
      <c r="E13" s="40"/>
      <c r="G13" s="31"/>
      <c r="H13" s="31"/>
    </row>
    <row r="14" spans="1:9" ht="19.5" customHeight="1" x14ac:dyDescent="0.35">
      <c r="A14" s="19"/>
      <c r="B14" s="20"/>
      <c r="C14" s="33"/>
      <c r="D14" s="33"/>
      <c r="E14" s="20"/>
      <c r="F14" s="33"/>
      <c r="G14" s="33"/>
      <c r="H14" s="33"/>
    </row>
    <row r="15" spans="1:9" ht="53.25" customHeight="1" x14ac:dyDescent="0.35">
      <c r="A15" s="94" t="s">
        <v>22</v>
      </c>
      <c r="B15" s="58" t="s">
        <v>23</v>
      </c>
      <c r="C15" s="343" t="s">
        <v>21</v>
      </c>
      <c r="D15" s="340"/>
      <c r="E15" s="58" t="s">
        <v>12</v>
      </c>
      <c r="F15" s="34"/>
      <c r="G15" s="340" t="s">
        <v>13</v>
      </c>
      <c r="H15" s="340"/>
      <c r="I15" s="340"/>
    </row>
    <row r="16" spans="1:9" ht="18" customHeight="1" x14ac:dyDescent="0.3">
      <c r="A16" s="62"/>
      <c r="B16" s="135" t="s">
        <v>44</v>
      </c>
      <c r="C16" s="348" t="s">
        <v>104</v>
      </c>
      <c r="D16" s="349"/>
      <c r="E16" s="137" t="s">
        <v>105</v>
      </c>
      <c r="F16" s="51"/>
      <c r="G16" s="286" t="s">
        <v>119</v>
      </c>
      <c r="H16" s="286"/>
      <c r="I16" s="286"/>
    </row>
    <row r="17" spans="1:9" ht="18" customHeight="1" x14ac:dyDescent="0.3">
      <c r="A17" s="62"/>
      <c r="B17" s="136" t="s">
        <v>45</v>
      </c>
      <c r="C17" s="342" t="s">
        <v>77</v>
      </c>
      <c r="D17" s="342"/>
      <c r="E17" s="57" t="s">
        <v>48</v>
      </c>
      <c r="F17" s="51"/>
      <c r="G17" s="286"/>
      <c r="H17" s="286"/>
      <c r="I17" s="286"/>
    </row>
    <row r="18" spans="1:9" ht="18" customHeight="1" x14ac:dyDescent="0.3">
      <c r="A18" s="62"/>
      <c r="B18" s="136" t="s">
        <v>46</v>
      </c>
      <c r="C18" s="344" t="s">
        <v>95</v>
      </c>
      <c r="D18" s="345"/>
      <c r="E18" s="57" t="s">
        <v>48</v>
      </c>
      <c r="F18" s="51"/>
      <c r="G18" s="286"/>
      <c r="H18" s="286"/>
      <c r="I18" s="286"/>
    </row>
    <row r="19" spans="1:9" ht="31.2" customHeight="1" x14ac:dyDescent="0.3">
      <c r="A19" s="62"/>
      <c r="B19" s="136" t="s">
        <v>111</v>
      </c>
      <c r="C19" s="346" t="s">
        <v>108</v>
      </c>
      <c r="D19" s="347"/>
      <c r="E19" s="57" t="s">
        <v>49</v>
      </c>
      <c r="F19" s="51"/>
      <c r="G19" s="286"/>
      <c r="H19" s="286"/>
      <c r="I19" s="286"/>
    </row>
    <row r="20" spans="1:9" ht="31.2" customHeight="1" x14ac:dyDescent="0.3">
      <c r="A20" s="62"/>
      <c r="B20" s="136" t="s">
        <v>112</v>
      </c>
      <c r="C20" s="346" t="s">
        <v>109</v>
      </c>
      <c r="D20" s="347"/>
      <c r="E20" s="57" t="s">
        <v>49</v>
      </c>
      <c r="F20" s="51"/>
      <c r="G20" s="1"/>
      <c r="H20" s="1"/>
      <c r="I20" s="1"/>
    </row>
    <row r="21" spans="1:9" ht="31.2" customHeight="1" x14ac:dyDescent="0.3">
      <c r="A21" s="62"/>
      <c r="B21" s="136" t="s">
        <v>113</v>
      </c>
      <c r="C21" s="346" t="s">
        <v>107</v>
      </c>
      <c r="D21" s="347"/>
      <c r="E21" s="57" t="s">
        <v>49</v>
      </c>
      <c r="F21" s="51"/>
      <c r="G21" s="1"/>
      <c r="H21" s="1"/>
      <c r="I21" s="1"/>
    </row>
    <row r="22" spans="1:9" ht="31.2" customHeight="1" x14ac:dyDescent="0.3">
      <c r="A22" s="62"/>
      <c r="B22" s="136" t="s">
        <v>114</v>
      </c>
      <c r="C22" s="346" t="s">
        <v>110</v>
      </c>
      <c r="D22" s="347"/>
      <c r="E22" s="57" t="s">
        <v>49</v>
      </c>
      <c r="F22" s="51"/>
      <c r="G22" s="1"/>
      <c r="H22" s="1"/>
      <c r="I22" s="1"/>
    </row>
    <row r="23" spans="1:9" ht="45.6" customHeight="1" x14ac:dyDescent="0.3">
      <c r="A23" s="62"/>
      <c r="B23" s="136" t="s">
        <v>115</v>
      </c>
      <c r="C23" s="344" t="s">
        <v>335</v>
      </c>
      <c r="D23" s="345"/>
      <c r="E23" s="57" t="s">
        <v>48</v>
      </c>
      <c r="F23" s="51"/>
      <c r="G23" s="1"/>
      <c r="H23" s="1"/>
      <c r="I23" s="1"/>
    </row>
    <row r="24" spans="1:9" ht="31.2" customHeight="1" x14ac:dyDescent="0.3">
      <c r="A24" s="62"/>
      <c r="B24" s="136" t="s">
        <v>116</v>
      </c>
      <c r="C24" s="344" t="s">
        <v>212</v>
      </c>
      <c r="D24" s="345"/>
      <c r="E24" s="57" t="s">
        <v>48</v>
      </c>
      <c r="F24" s="51"/>
      <c r="G24" s="1"/>
      <c r="H24" s="1"/>
      <c r="I24" s="1"/>
    </row>
    <row r="25" spans="1:9" ht="15.6" customHeight="1" x14ac:dyDescent="0.3">
      <c r="A25" s="62"/>
      <c r="B25" s="136" t="s">
        <v>117</v>
      </c>
      <c r="C25" s="344" t="s">
        <v>47</v>
      </c>
      <c r="D25" s="345"/>
      <c r="E25" s="57" t="s">
        <v>48</v>
      </c>
      <c r="F25" s="51"/>
      <c r="G25" s="1"/>
      <c r="H25" s="1"/>
      <c r="I25" s="1"/>
    </row>
    <row r="26" spans="1:9" ht="29.25" customHeight="1" x14ac:dyDescent="0.3">
      <c r="A26" s="62"/>
      <c r="B26" s="70"/>
      <c r="C26" s="341" t="s">
        <v>50</v>
      </c>
      <c r="D26" s="341"/>
      <c r="E26" s="87" t="str">
        <f>IF(AND(E17="Ada",E18="Ada",E23="Ada",E24="Ada",E25="Ada"),IF(OR(E16="PTN",(AND(E16="PTS",E19="Ada",E20="Ada",E21="Ada",E22="Ada"))),"Memenuhi","Belum Memenuhi"),"Belum Memenuhi")</f>
        <v>Memenuhi</v>
      </c>
      <c r="F26" s="51"/>
      <c r="G26" s="49"/>
      <c r="H26" s="49"/>
      <c r="I26" s="49"/>
    </row>
    <row r="27" spans="1:9" ht="15.75" customHeight="1" x14ac:dyDescent="0.3">
      <c r="A27" s="85"/>
      <c r="B27" s="86"/>
      <c r="C27" s="74"/>
      <c r="D27" s="74"/>
      <c r="E27" s="75"/>
      <c r="F27" s="51"/>
      <c r="G27" s="49"/>
      <c r="H27" s="49"/>
      <c r="I27" s="49"/>
    </row>
    <row r="28" spans="1:9" ht="19.2" customHeight="1" x14ac:dyDescent="0.3">
      <c r="A28" s="96">
        <f>A16+1</f>
        <v>1</v>
      </c>
      <c r="B28" s="93" t="s">
        <v>52</v>
      </c>
      <c r="C28" s="350" t="s">
        <v>171</v>
      </c>
      <c r="D28" s="350"/>
      <c r="E28" s="79">
        <v>4</v>
      </c>
      <c r="F28" s="115"/>
      <c r="G28" s="355" t="s">
        <v>231</v>
      </c>
      <c r="H28" s="356"/>
      <c r="I28" s="357"/>
    </row>
    <row r="29" spans="1:9" ht="57" customHeight="1" x14ac:dyDescent="0.3">
      <c r="A29" s="95"/>
      <c r="B29" s="108"/>
      <c r="C29" s="350" t="str">
        <f>'Matriks Penilaian'!$E$6</f>
        <v>Keunggulan program studi yang diusulkan berdasarkan perbandingan Program Studi Pendidikan Profesi Konselor (PPK) pada tingkat nasional dan/atau internasional yang mencakup aspek (1) pengembangan keprofesian, (2) kajian capaian pembelajaran, (3) kurikulum program studi sejenis, dan (4) isu-isu yang berkembang.</v>
      </c>
      <c r="D29" s="350"/>
      <c r="E29" s="130"/>
      <c r="F29" s="115"/>
      <c r="G29" s="358"/>
      <c r="H29" s="359"/>
      <c r="I29" s="360"/>
    </row>
    <row r="30" spans="1:9" ht="45" customHeight="1" x14ac:dyDescent="0.3">
      <c r="A30" s="96"/>
      <c r="B30" s="83"/>
      <c r="C30" s="184">
        <v>4</v>
      </c>
      <c r="D30" s="133" t="str">
        <f>'Matriks Penilaian'!$F$6</f>
        <v>Keunggulan program studi disusun berdasarkan perbandingan tiga Program Studi Pendidikan Profesi Konselor atau yang sejenis pada tingkat internasional dan nasional yang mencakup empat aspek</v>
      </c>
      <c r="E30" s="81"/>
      <c r="F30" s="115"/>
      <c r="G30" s="361"/>
      <c r="H30" s="362"/>
      <c r="I30" s="363"/>
    </row>
    <row r="31" spans="1:9" ht="45" customHeight="1" x14ac:dyDescent="0.3">
      <c r="A31" s="96"/>
      <c r="B31" s="83"/>
      <c r="C31" s="184">
        <v>3</v>
      </c>
      <c r="D31" s="133" t="str">
        <f>'Matriks Penilaian'!$G$6</f>
        <v>Keunggulan program studi disusun berdasarkan perbandingan tiga Program Studi Pendidikan Profesi Konselor atau yang sejenis pada tingkat internasional yang mencakup  empat aspek</v>
      </c>
      <c r="E31" s="81"/>
      <c r="F31" s="115"/>
      <c r="G31" s="128"/>
      <c r="H31" s="128"/>
      <c r="I31" s="128"/>
    </row>
    <row r="32" spans="1:9" ht="45" customHeight="1" x14ac:dyDescent="0.3">
      <c r="A32" s="96"/>
      <c r="B32" s="83"/>
      <c r="C32" s="184">
        <v>2</v>
      </c>
      <c r="D32" s="133" t="str">
        <f>'Matriks Penilaian'!$H$6</f>
        <v>Keunggulan program studi disusun berdasarkan perbandingan tiga Program Studi Pendidikan Profesi Konselor atau yang sejenis pada tingkat nasional yang mencakup empat aspek</v>
      </c>
      <c r="E32" s="81"/>
      <c r="F32" s="115"/>
      <c r="G32" s="76"/>
      <c r="H32" s="116"/>
      <c r="I32" s="115"/>
    </row>
    <row r="33" spans="1:9" ht="58.2" customHeight="1" x14ac:dyDescent="0.3">
      <c r="A33" s="96"/>
      <c r="B33" s="83"/>
      <c r="C33" s="184">
        <v>1</v>
      </c>
      <c r="D33" s="133" t="str">
        <f>'Matriks Penilaian'!$I$6</f>
        <v>Keunggulan program studi disusun berdasarkan perbandingan kurang dari tiga Program Studi Pendidikan Profesi Konselor atau yang sejenis pada tingkat nasional  dan/atau mencakup kurang dari tiga aspek atau deskripsi keunggulan program studi tidak relevan</v>
      </c>
      <c r="E33" s="81"/>
      <c r="F33" s="115"/>
      <c r="G33" s="76"/>
      <c r="H33" s="116"/>
      <c r="I33" s="115"/>
    </row>
    <row r="34" spans="1:9" ht="18.75" customHeight="1" x14ac:dyDescent="0.3">
      <c r="A34" s="96"/>
      <c r="B34" s="84"/>
      <c r="C34" s="374" t="s">
        <v>12</v>
      </c>
      <c r="D34" s="374"/>
      <c r="E34" s="82">
        <f>IF(OR(E28&lt;1,E28&gt;4),"Salah Isi",E28)</f>
        <v>4</v>
      </c>
      <c r="F34" s="115"/>
      <c r="G34" s="76"/>
      <c r="H34" s="116"/>
      <c r="I34" s="115"/>
    </row>
    <row r="35" spans="1:9" ht="15.75" customHeight="1" x14ac:dyDescent="0.3">
      <c r="A35" s="85"/>
      <c r="B35" s="88"/>
      <c r="C35" s="74"/>
      <c r="D35" s="74"/>
      <c r="E35" s="75"/>
      <c r="F35" s="51"/>
      <c r="G35" s="49"/>
      <c r="H35" s="49"/>
      <c r="I35" s="49"/>
    </row>
    <row r="36" spans="1:9" ht="17.7" customHeight="1" x14ac:dyDescent="0.3">
      <c r="A36" s="96">
        <f>A28+1</f>
        <v>2</v>
      </c>
      <c r="B36" s="110" t="s">
        <v>32</v>
      </c>
      <c r="C36" s="312" t="s">
        <v>172</v>
      </c>
      <c r="D36" s="316"/>
      <c r="E36" s="52">
        <v>4</v>
      </c>
      <c r="F36" s="51"/>
      <c r="G36" s="364" t="s">
        <v>69</v>
      </c>
      <c r="H36" s="365"/>
      <c r="I36" s="366"/>
    </row>
    <row r="37" spans="1:9" ht="45.45" customHeight="1" x14ac:dyDescent="0.3">
      <c r="A37" s="95"/>
      <c r="B37" s="62"/>
      <c r="C37" s="312" t="str">
        <f>'Matriks Penilaian'!$E$7</f>
        <v>Profil Konselor dilengkapi dengan uraian ringkas kompetensi konselor sesuai dengan standar kompetensi konselor dan keterkaitan profil tersebut dengan keunggulan Program Studi Pendidikan Profesi Konselor</v>
      </c>
      <c r="D37" s="316"/>
      <c r="E37" s="47"/>
      <c r="F37" s="51"/>
      <c r="G37" s="367"/>
      <c r="H37" s="319"/>
      <c r="I37" s="368"/>
    </row>
    <row r="38" spans="1:9" ht="58.2" customHeight="1" x14ac:dyDescent="0.3">
      <c r="A38" s="62"/>
      <c r="B38" s="63"/>
      <c r="C38" s="59">
        <v>4</v>
      </c>
      <c r="D38" s="185" t="str">
        <f>'Matriks Penilaian'!$F$7</f>
        <v>Profil Konselor berupa profesi atau jenis pekerjaan atau bentuk kerja lainnya dilengkapi dengan uraian ringkas kompetensi konselor, yang sesuai dengan Program Studi Pendidikan Profesi Konselor, dan relevan dengan keunggulan prodi</v>
      </c>
      <c r="E38" s="47"/>
      <c r="F38" s="51"/>
      <c r="G38" s="369"/>
      <c r="H38" s="370"/>
      <c r="I38" s="371"/>
    </row>
    <row r="39" spans="1:9" ht="60" customHeight="1" x14ac:dyDescent="0.3">
      <c r="A39" s="62"/>
      <c r="B39" s="63"/>
      <c r="C39" s="59">
        <v>3</v>
      </c>
      <c r="D39" s="185" t="str">
        <f>'Matriks Penilaian'!$G$7</f>
        <v>Profil  Konselor berupa profesi atau jenis pekerjaan atau bentuk kerja lainnya dilengkapi dengan uraian ringkas pada profil yang sesuai dengan Program Pendidikan Profesi namun kurang relevan dengan keunggulan program studi.</v>
      </c>
      <c r="E39" s="47"/>
      <c r="F39" s="51"/>
      <c r="G39" s="1"/>
      <c r="H39" s="1"/>
      <c r="I39" s="1"/>
    </row>
    <row r="40" spans="1:9" ht="43.8" customHeight="1" x14ac:dyDescent="0.3">
      <c r="A40" s="62"/>
      <c r="B40" s="63"/>
      <c r="C40" s="59">
        <v>2</v>
      </c>
      <c r="D40" s="185" t="str">
        <f>'Matriks Penilaian'!$H$7</f>
        <v>Profil Konselor berupa profesi atau jenis pekerjaan atau bentuk kerja lainnya tanpa dilengkapi dengan uraian ringkas kompetensi konselor dan relevansinya dengan keunggulan program studi</v>
      </c>
      <c r="E40" s="47"/>
      <c r="F40" s="51"/>
      <c r="G40" s="51"/>
      <c r="H40" s="107"/>
      <c r="I40" s="51"/>
    </row>
    <row r="41" spans="1:9" ht="36" customHeight="1" x14ac:dyDescent="0.3">
      <c r="A41" s="62"/>
      <c r="B41" s="63"/>
      <c r="C41" s="59">
        <v>1</v>
      </c>
      <c r="D41" s="185" t="str">
        <f>'Matriks Penilaian'!$I$7</f>
        <v>Profil konselor tidak relevan dengan Program Pendidikan Profesi Konselor atau profil lulusan tidak dilengkapi deskripsi capaian pembelajaran lulusan</v>
      </c>
      <c r="E41" s="47"/>
      <c r="F41" s="51"/>
      <c r="G41" s="50"/>
      <c r="H41" s="51"/>
      <c r="I41" s="51"/>
    </row>
    <row r="42" spans="1:9" ht="17.100000000000001" customHeight="1" x14ac:dyDescent="0.3">
      <c r="A42" s="62"/>
      <c r="B42" s="90"/>
      <c r="C42" s="372" t="s">
        <v>12</v>
      </c>
      <c r="D42" s="373"/>
      <c r="E42" s="104">
        <f>IF(OR(E36&lt;1,E36&gt;4),"Salah Isi",E36)</f>
        <v>4</v>
      </c>
      <c r="F42" s="51"/>
      <c r="G42" s="50"/>
      <c r="H42" s="107"/>
      <c r="I42" s="51"/>
    </row>
    <row r="43" spans="1:9" ht="15.75" customHeight="1" x14ac:dyDescent="0.3">
      <c r="A43" s="85"/>
      <c r="B43" s="40"/>
      <c r="C43" s="74"/>
      <c r="D43" s="74"/>
      <c r="E43" s="75"/>
      <c r="F43" s="51"/>
      <c r="G43" s="49"/>
      <c r="H43" s="49"/>
      <c r="I43" s="49"/>
    </row>
    <row r="44" spans="1:9" ht="17.7" customHeight="1" x14ac:dyDescent="0.3">
      <c r="A44" s="96">
        <f>A36+1</f>
        <v>3</v>
      </c>
      <c r="B44" s="110" t="s">
        <v>53</v>
      </c>
      <c r="C44" s="312" t="s">
        <v>173</v>
      </c>
      <c r="D44" s="316"/>
      <c r="E44" s="55">
        <v>4</v>
      </c>
      <c r="F44" s="51"/>
      <c r="G44" s="286" t="s">
        <v>70</v>
      </c>
      <c r="H44" s="286"/>
      <c r="I44" s="286"/>
    </row>
    <row r="45" spans="1:9" ht="89.4" customHeight="1" x14ac:dyDescent="0.3">
      <c r="A45" s="95"/>
      <c r="B45" s="62"/>
      <c r="C45" s="312" t="str">
        <f>'Matriks Penilaian'!$E$8</f>
        <v>Rumusan capaian pembelajaran program studi yang sesuai dengan profil lulusan, merujuk pada deskripsi capaian pembelajaran SN-Dikti dan level 7 (tujuh) KKNI, relevansinya dengan keunggulan program studi, dan sesuai dengan standar kompetensi konselor dan kebijakan asosiasi profesi bimbingan dan konseling pada tingkat internasional dan asosiasi profesi bimbingan dan konseling pada tingkat nasional yang diakui Pemerintah Republik Indonesia.</v>
      </c>
      <c r="D45" s="316"/>
      <c r="E45" s="189"/>
      <c r="F45" s="51"/>
      <c r="G45" s="286"/>
      <c r="H45" s="286"/>
      <c r="I45" s="286"/>
    </row>
    <row r="46" spans="1:9" ht="128.4" customHeight="1" x14ac:dyDescent="0.3">
      <c r="A46" s="62"/>
      <c r="B46" s="63"/>
      <c r="C46" s="59">
        <v>4</v>
      </c>
      <c r="D46" s="185" t="str">
        <f>'Matriks Penilaian'!$F$8</f>
        <v>Rumusan capaian pembelajaran: 
1. Sesuai dengan profil lulusan; 
2. Sesuai dengan deskripsi kompetensi level 7 (tujuh) KKNI dan SN-Dikti yang mencakup 4 (empat) domain capaian pembelajaran; 
3. Relevan dengan keunggulan prodi; 
4. Mencantumkan paling sedikit SN Dikti sebagai rujukan; dan 
5. Sesuai dengan kebijakan asosiasi profesi bimbingan dan konseling pada tingkat internasional dan asosiasi profesi bimbingan dan konseling pada tingkat nasional yang diakui Pemerintah Indonesia</v>
      </c>
      <c r="E46" s="47"/>
      <c r="F46" s="51"/>
      <c r="G46" s="1"/>
      <c r="H46" s="1"/>
      <c r="I46" s="1"/>
    </row>
    <row r="47" spans="1:9" ht="111.6" customHeight="1" x14ac:dyDescent="0.3">
      <c r="A47" s="62"/>
      <c r="B47" s="63"/>
      <c r="C47" s="59">
        <v>3</v>
      </c>
      <c r="D47" s="185" t="str">
        <f>'Matriks Penilaian'!$G$8</f>
        <v>Rumusan capaian pembelajaran: 
1. Sesuai dengan profil lulusan; 
2. Sesuai dengan deskripsi kompetensi level 7 (tujuh) KKNI dan SN-Dikti yang mencakup 4 (empat) domain capaian pembelajaran; 
3. Relevan dengan keunggulan prodi; dan
4. Sesuai dengan kebijakan asosiasi profesi bimbingan dan konseling pada tingkat internasional dan asosiasi profesi bimbingan dan konseling pada tingkat nasional yang diakui Pemerintah Indonesia</v>
      </c>
      <c r="E47" s="47"/>
      <c r="F47" s="51"/>
      <c r="G47" s="1"/>
      <c r="H47" s="107"/>
      <c r="I47" s="51"/>
    </row>
    <row r="48" spans="1:9" ht="97.2" customHeight="1" x14ac:dyDescent="0.3">
      <c r="A48" s="62"/>
      <c r="B48" s="63"/>
      <c r="C48" s="59">
        <v>2</v>
      </c>
      <c r="D48" s="185" t="str">
        <f>'Matriks Penilaian'!$H$8</f>
        <v>Rumusan capaian pembelajaran: 
1. Sesuai dengan profil lulusan; 
2. Sesuai dengan deskripsi kompetensi level 7 (tujuh) KKNI dan SN-Dikti yang mencakup 4 (empat) domain capaian pembelajaran; 
3. Kurang relevan dengan keunggulan prodi; dan
4. Sesuai dengan kebijakan asosiasi profesi bimbingan dan konseling pada tingkat nasional yang diakui Pemerintah Indonesia</v>
      </c>
      <c r="E48" s="47"/>
      <c r="F48" s="51"/>
      <c r="G48" s="50"/>
      <c r="H48" s="107"/>
      <c r="I48" s="51"/>
    </row>
    <row r="49" spans="1:9" ht="30" customHeight="1" x14ac:dyDescent="0.3">
      <c r="A49" s="97"/>
      <c r="B49" s="63"/>
      <c r="C49" s="59">
        <v>1</v>
      </c>
      <c r="D49" s="185" t="str">
        <f>'Matriks Penilaian'!$I$8</f>
        <v>Rumusan capaian pembelajaran tidak sesuai dengan SN Dikti atau level 7 (tujuh) KKNI atau penjelasan tidak relevan</v>
      </c>
      <c r="E49" s="47"/>
      <c r="F49" s="51"/>
      <c r="G49" s="50"/>
      <c r="H49" s="107"/>
      <c r="I49" s="51"/>
    </row>
    <row r="50" spans="1:9" x14ac:dyDescent="0.3">
      <c r="A50" s="62"/>
      <c r="B50" s="90"/>
      <c r="C50" s="302" t="s">
        <v>12</v>
      </c>
      <c r="D50" s="303"/>
      <c r="E50" s="104">
        <f>IF(OR(E44&lt;1,E44&gt;4),"Salah Isi",E44)</f>
        <v>4</v>
      </c>
      <c r="F50" s="51"/>
      <c r="G50" s="50"/>
      <c r="H50" s="107"/>
      <c r="I50" s="51"/>
    </row>
    <row r="51" spans="1:9" ht="17.25" customHeight="1" x14ac:dyDescent="0.3">
      <c r="A51" s="85"/>
      <c r="B51" s="40"/>
      <c r="C51" s="74"/>
      <c r="D51" s="74"/>
      <c r="E51" s="75"/>
      <c r="F51" s="51"/>
      <c r="G51" s="49"/>
      <c r="H51" s="49"/>
      <c r="I51" s="49"/>
    </row>
    <row r="52" spans="1:9" ht="15" customHeight="1" x14ac:dyDescent="0.3">
      <c r="A52" s="95">
        <f>A44+1</f>
        <v>4</v>
      </c>
      <c r="B52" s="89" t="s">
        <v>54</v>
      </c>
      <c r="C52" s="323" t="s">
        <v>174</v>
      </c>
      <c r="D52" s="324"/>
      <c r="E52" s="52">
        <v>4</v>
      </c>
      <c r="F52" s="51"/>
      <c r="G52" s="364" t="s">
        <v>103</v>
      </c>
      <c r="H52" s="365"/>
      <c r="I52" s="366"/>
    </row>
    <row r="53" spans="1:9" ht="70.2" customHeight="1" x14ac:dyDescent="0.3">
      <c r="A53" s="95"/>
      <c r="B53" s="62"/>
      <c r="C53" s="323" t="str">
        <f>'Matriks Penilaian'!$E$9</f>
        <v xml:space="preserve">Struktur kurikulum memenuhi aspek:
1. Kesesuaian dengan kompetensi konselor, 
2. Kesesuaian mata kuliah dengan rumusan capaian pembelajaran 
3. Urutan mata kuliah, dan 
4. Beban sks per semester wajar </v>
      </c>
      <c r="D53" s="324"/>
      <c r="E53" s="47"/>
      <c r="F53" s="51"/>
      <c r="G53" s="367"/>
      <c r="H53" s="319"/>
      <c r="I53" s="368"/>
    </row>
    <row r="54" spans="1:9" ht="15.6" customHeight="1" x14ac:dyDescent="0.3">
      <c r="A54" s="62"/>
      <c r="B54" s="63"/>
      <c r="C54" s="59">
        <v>4</v>
      </c>
      <c r="D54" s="185" t="str">
        <f>'Matriks Penilaian'!$F$9</f>
        <v>Susunan mata kuliah memenuhi empat aspek</v>
      </c>
      <c r="E54" s="47"/>
      <c r="F54" s="51"/>
      <c r="G54" s="369"/>
      <c r="H54" s="370"/>
      <c r="I54" s="371"/>
    </row>
    <row r="55" spans="1:9" ht="15.6" customHeight="1" x14ac:dyDescent="0.3">
      <c r="A55" s="62"/>
      <c r="B55" s="63"/>
      <c r="C55" s="59">
        <v>3</v>
      </c>
      <c r="D55" s="185" t="str">
        <f>'Matriks Penilaian'!$G$9</f>
        <v>Susunan mata kuliah memenuhi aspek 1, 2 dan satu aspek lainnya</v>
      </c>
      <c r="E55" s="47"/>
      <c r="F55" s="51"/>
      <c r="G55" s="51"/>
      <c r="H55" s="107"/>
      <c r="I55" s="51"/>
    </row>
    <row r="56" spans="1:9" ht="15.6" customHeight="1" x14ac:dyDescent="0.3">
      <c r="A56" s="62"/>
      <c r="B56" s="63"/>
      <c r="C56" s="59">
        <v>2</v>
      </c>
      <c r="D56" s="185" t="str">
        <f>'Matriks Penilaian'!$H$9</f>
        <v>Susunan mata kuliah memenuhi aspek 1 dan aspek 2</v>
      </c>
      <c r="E56" s="47"/>
      <c r="F56" s="51"/>
      <c r="G56" s="131"/>
      <c r="H56" s="51"/>
      <c r="I56" s="51"/>
    </row>
    <row r="57" spans="1:9" ht="27.6" customHeight="1" x14ac:dyDescent="0.3">
      <c r="A57" s="62"/>
      <c r="B57" s="63"/>
      <c r="C57" s="59">
        <v>1</v>
      </c>
      <c r="D57" s="185" t="str">
        <f>'Matriks Penilaian'!$I$9</f>
        <v>Susunan mata kuliah tidak memenuhi keseluruhan aspek atau susunan mata kuliah tidak sesuai untuk prodi profesi</v>
      </c>
      <c r="E57" s="47"/>
      <c r="F57" s="51"/>
      <c r="G57" s="132"/>
      <c r="H57" s="107"/>
      <c r="I57" s="51"/>
    </row>
    <row r="58" spans="1:9" ht="15.6" customHeight="1" x14ac:dyDescent="0.3">
      <c r="A58" s="62"/>
      <c r="B58" s="90"/>
      <c r="C58" s="302" t="s">
        <v>12</v>
      </c>
      <c r="D58" s="303"/>
      <c r="E58" s="105">
        <f>IF(OR(E52&lt;1,E52&gt;4),"Salah Isi", E52)</f>
        <v>4</v>
      </c>
      <c r="F58" s="51"/>
      <c r="G58" s="50"/>
      <c r="H58" s="107"/>
      <c r="I58" s="51"/>
    </row>
    <row r="59" spans="1:9" ht="17.25" customHeight="1" x14ac:dyDescent="0.3">
      <c r="A59" s="85"/>
      <c r="B59" s="92"/>
      <c r="C59" s="74"/>
      <c r="D59" s="74"/>
      <c r="E59" s="75"/>
      <c r="F59" s="51"/>
      <c r="G59" s="49"/>
      <c r="H59" s="49"/>
      <c r="I59" s="49"/>
    </row>
    <row r="60" spans="1:9" ht="19.5" customHeight="1" x14ac:dyDescent="0.3">
      <c r="A60" s="96">
        <f>A52+1</f>
        <v>5</v>
      </c>
      <c r="B60" s="93" t="s">
        <v>56</v>
      </c>
      <c r="C60" s="326" t="s">
        <v>178</v>
      </c>
      <c r="D60" s="326"/>
      <c r="E60" s="79">
        <v>4</v>
      </c>
      <c r="F60" s="4"/>
      <c r="G60" s="290" t="s">
        <v>71</v>
      </c>
      <c r="H60" s="290"/>
      <c r="I60" s="290"/>
    </row>
    <row r="61" spans="1:9" ht="30" customHeight="1" x14ac:dyDescent="0.3">
      <c r="A61" s="96"/>
      <c r="B61" s="83"/>
      <c r="C61" s="326" t="s">
        <v>100</v>
      </c>
      <c r="D61" s="326"/>
      <c r="E61" s="130"/>
      <c r="F61" s="4"/>
      <c r="G61" s="290"/>
      <c r="H61" s="290"/>
      <c r="I61" s="290"/>
    </row>
    <row r="62" spans="1:9" ht="166.2" customHeight="1" x14ac:dyDescent="0.3">
      <c r="A62" s="95"/>
      <c r="B62" s="83"/>
      <c r="C62" s="375" t="s">
        <v>80</v>
      </c>
      <c r="D62" s="376"/>
      <c r="E62" s="130"/>
      <c r="F62" s="4"/>
      <c r="G62" s="290"/>
      <c r="H62" s="290"/>
      <c r="I62" s="290"/>
    </row>
    <row r="63" spans="1:9" ht="44.4" customHeight="1" x14ac:dyDescent="0.3">
      <c r="A63" s="80"/>
      <c r="B63" s="83"/>
      <c r="C63" s="184">
        <v>4</v>
      </c>
      <c r="D63" s="185" t="str">
        <f>'Matriks Penilaian'!$F$10</f>
        <v xml:space="preserve">Lima mata kuliah dilengkapi dengan RPS yang memenuhi 9 (sembilan) komponen, menunjukkan secara jelas penciri program studi dan menggunakan referensi yang relevan dan mutakhir  </v>
      </c>
      <c r="E63" s="81"/>
      <c r="F63" s="4"/>
      <c r="G63" s="128"/>
      <c r="H63" s="128"/>
      <c r="I63" s="128"/>
    </row>
    <row r="64" spans="1:9" ht="44.4" customHeight="1" x14ac:dyDescent="0.3">
      <c r="A64" s="80"/>
      <c r="B64" s="83"/>
      <c r="C64" s="184">
        <v>3</v>
      </c>
      <c r="D64" s="185" t="str">
        <f>'Matriks Penilaian'!$G$10</f>
        <v xml:space="preserve">Lima mata kuliah dilengkapi dengan RPS yang memenuhi 9 (sembilan) komponen, menunjukkan secara jelas penciri program studi dan menggunakan referensi yang relevan  </v>
      </c>
      <c r="E64" s="81"/>
      <c r="F64" s="4"/>
      <c r="G64" s="128"/>
      <c r="H64" s="128"/>
      <c r="I64" s="128"/>
    </row>
    <row r="65" spans="1:9" ht="32.4" customHeight="1" x14ac:dyDescent="0.3">
      <c r="A65" s="80"/>
      <c r="B65" s="83"/>
      <c r="C65" s="184">
        <v>2</v>
      </c>
      <c r="D65" s="185" t="str">
        <f>'Matriks Penilaian'!$H$10</f>
        <v>Lima mata kuliah dilengkapi dengan RPS yang memenuhi 9 (sembilan) komponen</v>
      </c>
      <c r="E65" s="81"/>
      <c r="F65" s="4"/>
      <c r="G65" s="91"/>
      <c r="H65" s="27"/>
      <c r="I65" s="4"/>
    </row>
    <row r="66" spans="1:9" ht="32.4" customHeight="1" x14ac:dyDescent="0.3">
      <c r="A66" s="80"/>
      <c r="B66" s="83"/>
      <c r="C66" s="184">
        <v>1</v>
      </c>
      <c r="D66" s="185" t="str">
        <f>'Matriks Penilaian'!$I$10</f>
        <v>Jumlah RPS mata kuliah yang  memenuhi 9 (sembilan) komponen kurang dari 5 (lima)</v>
      </c>
      <c r="E66" s="81"/>
      <c r="F66" s="4"/>
      <c r="G66" s="91"/>
      <c r="H66" s="27"/>
      <c r="I66" s="4"/>
    </row>
    <row r="67" spans="1:9" ht="19.5" customHeight="1" x14ac:dyDescent="0.3">
      <c r="A67" s="80"/>
      <c r="B67" s="84"/>
      <c r="C67" s="327" t="s">
        <v>12</v>
      </c>
      <c r="D67" s="327"/>
      <c r="E67" s="106">
        <f>IF(OR(E60&lt;1,E60&gt;4),"Salah Isi", E60)</f>
        <v>4</v>
      </c>
      <c r="F67" s="4" t="s">
        <v>55</v>
      </c>
      <c r="G67" s="91"/>
      <c r="H67" s="27"/>
      <c r="I67" s="4"/>
    </row>
    <row r="68" spans="1:9" ht="15.75" customHeight="1" x14ac:dyDescent="0.3">
      <c r="A68" s="80"/>
      <c r="B68" s="80"/>
      <c r="C68" s="51"/>
      <c r="D68" s="51"/>
      <c r="F68" s="4"/>
      <c r="G68" s="91"/>
      <c r="H68" s="27"/>
      <c r="I68" s="4"/>
    </row>
    <row r="69" spans="1:9" ht="16.95" customHeight="1" x14ac:dyDescent="0.3">
      <c r="A69" s="96">
        <f>A60+1</f>
        <v>6</v>
      </c>
      <c r="B69" s="93" t="s">
        <v>75</v>
      </c>
      <c r="C69" s="326" t="s">
        <v>333</v>
      </c>
      <c r="D69" s="326"/>
      <c r="E69" s="79">
        <v>4</v>
      </c>
      <c r="F69" s="4"/>
      <c r="G69" s="290" t="s">
        <v>150</v>
      </c>
      <c r="H69" s="290"/>
      <c r="I69" s="290"/>
    </row>
    <row r="70" spans="1:9" ht="70.2" customHeight="1" x14ac:dyDescent="0.3">
      <c r="A70" s="95"/>
      <c r="B70" s="108"/>
      <c r="C70" s="351" t="str">
        <f>'Matriks Penilaian'!$E$11</f>
        <v>Rencana Praktik Bimbingan dan Konseling mencakup aspek: 
1. Nama praktik; 
2. Judul modul; 
3. Kompetensi yang akan menjadi capaian pembelajaran dari setiap modul; dan
4. Output kegiatan dan rencana pelaksanaan (durasi dan peralatan utama) praktik</v>
      </c>
      <c r="D70" s="351"/>
      <c r="E70" s="130"/>
      <c r="F70" s="4"/>
      <c r="G70" s="290"/>
      <c r="H70" s="290"/>
      <c r="I70" s="290"/>
    </row>
    <row r="71" spans="1:9" ht="20.25" customHeight="1" x14ac:dyDescent="0.3">
      <c r="A71" s="80"/>
      <c r="B71" s="83"/>
      <c r="C71" s="56">
        <v>4</v>
      </c>
      <c r="D71" s="185" t="str">
        <f>'Matriks Penilaian'!$F$11</f>
        <v>Perencana Praktik  Bimbingan dan Konseling  mencakup 4 (empat) aspek</v>
      </c>
      <c r="E71" s="81"/>
      <c r="F71" s="4"/>
      <c r="G71" s="128"/>
      <c r="H71" s="128"/>
      <c r="I71" s="128"/>
    </row>
    <row r="72" spans="1:9" ht="28.8" customHeight="1" x14ac:dyDescent="0.3">
      <c r="A72" s="80"/>
      <c r="B72" s="83"/>
      <c r="C72" s="56">
        <v>3</v>
      </c>
      <c r="D72" s="185" t="str">
        <f>'Matriks Penilaian'!$G$11</f>
        <v xml:space="preserve">Perencana Praktik  Bimbingan dan Konseling  mencakup aspek nama mata kuliah, judul modul, dan output kegiatan </v>
      </c>
      <c r="E72" s="81"/>
      <c r="F72" s="4"/>
      <c r="G72" s="128"/>
      <c r="H72" s="128"/>
      <c r="I72" s="128"/>
    </row>
    <row r="73" spans="1:9" ht="28.8" customHeight="1" x14ac:dyDescent="0.3">
      <c r="A73" s="80"/>
      <c r="B73" s="83"/>
      <c r="C73" s="56">
        <v>2</v>
      </c>
      <c r="D73" s="185" t="str">
        <f>'Matriks Penilaian'!$H$11</f>
        <v>Perencana Praktik  Bimbingan dan Konseling  mencakup aspek kompetensi dan output</v>
      </c>
      <c r="E73" s="81"/>
      <c r="F73" s="4"/>
      <c r="G73" s="91"/>
      <c r="H73" s="27"/>
      <c r="I73" s="4"/>
    </row>
    <row r="74" spans="1:9" ht="16.95" customHeight="1" x14ac:dyDescent="0.3">
      <c r="A74" s="80"/>
      <c r="B74" s="83"/>
      <c r="C74" s="56">
        <v>1</v>
      </c>
      <c r="D74" s="185" t="str">
        <f>'Matriks Penilaian'!$I$11</f>
        <v xml:space="preserve">Tidak ada Rencana Praktik  Bimbingan dan Konseling </v>
      </c>
      <c r="E74" s="81"/>
      <c r="F74" s="4"/>
      <c r="G74" s="91"/>
      <c r="H74" s="27"/>
      <c r="I74" s="4"/>
    </row>
    <row r="75" spans="1:9" ht="15.75" customHeight="1" x14ac:dyDescent="0.3">
      <c r="A75" s="80"/>
      <c r="B75" s="84"/>
      <c r="C75" s="327" t="s">
        <v>12</v>
      </c>
      <c r="D75" s="327"/>
      <c r="E75" s="106">
        <f>IF(OR(E69&lt;1,E69&gt;4),"Salah Isi", E69)</f>
        <v>4</v>
      </c>
      <c r="F75" s="4" t="s">
        <v>55</v>
      </c>
      <c r="G75" s="91"/>
      <c r="H75" s="27"/>
      <c r="I75" s="4"/>
    </row>
    <row r="76" spans="1:9" ht="15.75" customHeight="1" x14ac:dyDescent="0.3">
      <c r="A76" s="80"/>
      <c r="B76" s="80"/>
      <c r="C76" s="51"/>
      <c r="D76" s="51"/>
      <c r="F76" s="4"/>
      <c r="G76" s="91"/>
      <c r="H76" s="27"/>
      <c r="I76" s="4"/>
    </row>
    <row r="77" spans="1:9" ht="17.7" customHeight="1" x14ac:dyDescent="0.3">
      <c r="A77" s="96">
        <f>A69+1</f>
        <v>7</v>
      </c>
      <c r="B77" s="146" t="s">
        <v>101</v>
      </c>
      <c r="C77" s="326" t="s">
        <v>334</v>
      </c>
      <c r="D77" s="326"/>
      <c r="E77" s="79">
        <v>4</v>
      </c>
      <c r="F77" s="4"/>
      <c r="G77" s="289" t="s">
        <v>151</v>
      </c>
      <c r="H77" s="289"/>
      <c r="I77" s="289"/>
    </row>
    <row r="78" spans="1:9" ht="155.4" customHeight="1" x14ac:dyDescent="0.3">
      <c r="A78" s="95"/>
      <c r="B78" s="190"/>
      <c r="C78" s="352" t="str">
        <f>'Matriks Penilaian'!$E$12</f>
        <v>Rencana Panduan Praktik Bimbingan dan Konseling yang berisi tentang: 
1. Latar belakang praktik; 
2. Tujuan; 
3. Substansi; 
4. Capaian pembelajaran atau kompetensi khusus yang diharapkan; 
5. Mekanisme pelaksanaan termasuk di dalamnya keterlibatan Konselor Profesional dan strategi/pendekatan/prosedur pengerjaan; 
6. Mekanisme evaluasi substansi &amp; pelaksanaan termasuk di dalamnya evaluasi eksternal dan internal dan hal penting yang akan dinilai, dan 
7. Referensi/bahan bacaan acuan yang relevan dan mutakhir (minimal 70% 10 tahun terakhir).</v>
      </c>
      <c r="D78" s="351"/>
      <c r="E78" s="130"/>
      <c r="F78" s="4"/>
      <c r="G78" s="289"/>
      <c r="H78" s="289"/>
      <c r="I78" s="289"/>
    </row>
    <row r="79" spans="1:9" ht="18" customHeight="1" x14ac:dyDescent="0.3">
      <c r="A79" s="80"/>
      <c r="B79" s="83"/>
      <c r="C79" s="184">
        <v>4</v>
      </c>
      <c r="D79" s="185" t="str">
        <f>'Matriks Penilaian'!$F$12</f>
        <v>Rencana Panduan Praktik Bimbingan dan Konseling mencakup 7 (tujuh) aspek</v>
      </c>
      <c r="E79" s="81"/>
      <c r="F79" s="4"/>
      <c r="G79" s="148"/>
      <c r="H79" s="148"/>
      <c r="I79" s="148"/>
    </row>
    <row r="80" spans="1:9" ht="18" customHeight="1" x14ac:dyDescent="0.3">
      <c r="A80" s="80"/>
      <c r="B80" s="83"/>
      <c r="C80" s="184">
        <v>3</v>
      </c>
      <c r="D80" s="185" t="str">
        <f>'Matriks Penilaian'!$G$12</f>
        <v>Rencana Panduan Praktik Bimbingan dan Konseling mencakup 6 (enam) aspek</v>
      </c>
      <c r="E80" s="81"/>
      <c r="F80" s="4"/>
      <c r="G80" s="148"/>
      <c r="H80" s="148"/>
      <c r="I80" s="148"/>
    </row>
    <row r="81" spans="1:9" ht="18" customHeight="1" x14ac:dyDescent="0.3">
      <c r="A81" s="80"/>
      <c r="B81" s="83"/>
      <c r="C81" s="184">
        <v>2</v>
      </c>
      <c r="D81" s="185" t="str">
        <f>'Matriks Penilaian'!$H$12</f>
        <v>Rencana Panduan Praktik Bimbingan dan Konseling mencakup 5 (lima) aspek</v>
      </c>
      <c r="E81" s="81"/>
      <c r="F81" s="4"/>
      <c r="G81" s="91"/>
      <c r="H81" s="27"/>
      <c r="I81" s="4"/>
    </row>
    <row r="82" spans="1:9" ht="30.45" customHeight="1" x14ac:dyDescent="0.3">
      <c r="A82" s="80"/>
      <c r="B82" s="83"/>
      <c r="C82" s="184">
        <v>1</v>
      </c>
      <c r="D82" s="185" t="str">
        <f>'Matriks Penilaian'!$I$12</f>
        <v>Rencana Panduan Praktik Bimbingan dan Konseling mencakup kurang dari 5 (lima) aspek</v>
      </c>
      <c r="E82" s="81"/>
      <c r="F82" s="4"/>
      <c r="G82" s="91"/>
      <c r="H82" s="27"/>
      <c r="I82" s="4"/>
    </row>
    <row r="83" spans="1:9" ht="17.399999999999999" customHeight="1" x14ac:dyDescent="0.3">
      <c r="A83" s="80"/>
      <c r="B83" s="84"/>
      <c r="C83" s="296" t="s">
        <v>12</v>
      </c>
      <c r="D83" s="296"/>
      <c r="E83" s="106">
        <f>IF(OR(E77&lt;1,E77&gt;4),"Salah Isi", E77)</f>
        <v>4</v>
      </c>
      <c r="F83" s="4" t="s">
        <v>55</v>
      </c>
      <c r="G83" s="91"/>
      <c r="H83" s="27"/>
      <c r="I83" s="4"/>
    </row>
    <row r="84" spans="1:9" ht="15.75" customHeight="1" x14ac:dyDescent="0.3">
      <c r="A84" s="80"/>
      <c r="B84" s="80"/>
      <c r="C84" s="51"/>
      <c r="D84" s="51"/>
      <c r="F84" s="4"/>
      <c r="G84" s="91"/>
      <c r="H84" s="27"/>
      <c r="I84" s="4"/>
    </row>
    <row r="85" spans="1:9" ht="15.75" customHeight="1" x14ac:dyDescent="0.3">
      <c r="A85" s="95">
        <f>A77+1</f>
        <v>8</v>
      </c>
      <c r="B85" s="147" t="s">
        <v>121</v>
      </c>
      <c r="C85" s="297" t="s">
        <v>157</v>
      </c>
      <c r="D85" s="297"/>
      <c r="E85" s="293">
        <v>4</v>
      </c>
      <c r="F85" s="4"/>
      <c r="G85" s="289" t="s">
        <v>156</v>
      </c>
      <c r="H85" s="289"/>
      <c r="I85" s="289"/>
    </row>
    <row r="86" spans="1:9" ht="15.75" customHeight="1" x14ac:dyDescent="0.3">
      <c r="A86" s="95"/>
      <c r="B86" s="218"/>
      <c r="C86" s="291" t="str">
        <f>'Matriks Penilaian'!$E$13</f>
        <v>Keterpenuhan persyaratan jumlah, kualifikasi, dan status calon dosen tetap</v>
      </c>
      <c r="D86" s="292"/>
      <c r="E86" s="294"/>
      <c r="F86" s="4"/>
      <c r="G86" s="289"/>
      <c r="H86" s="289"/>
      <c r="I86" s="289"/>
    </row>
    <row r="87" spans="1:9" ht="94.8" customHeight="1" x14ac:dyDescent="0.3">
      <c r="A87" s="80"/>
      <c r="B87" s="83"/>
      <c r="C87" s="78">
        <v>4</v>
      </c>
      <c r="D87" s="185" t="str">
        <f>'Matriks Penilaian'!$F$13</f>
        <v>Minimal 3 (tiga) orang dosen tetap berkualifikasi doktor bidang bimbingan dan konseling yang berlatar belakang pendidikan sarjana pendidikan bidang BK atau setara dengan level 9 KKNI dan berlatar belakang pendidikan sarjana pendidikan bidang BK, dan memiliki Surat Tanda Keanggotaan atau sertifikat anggota Asosiasi Profesi Bimbingan dan Konseling yang diakui Pemerintah Republik Indonesia, dan memperoleh rekomendasi tertulis dari asosiasi tersebut</v>
      </c>
      <c r="E87" s="81"/>
      <c r="F87" s="4"/>
      <c r="G87" s="289"/>
      <c r="H87" s="289"/>
      <c r="I87" s="289"/>
    </row>
    <row r="88" spans="1:9" ht="94.8" customHeight="1" x14ac:dyDescent="0.3">
      <c r="A88" s="80"/>
      <c r="B88" s="83"/>
      <c r="C88" s="78">
        <v>3</v>
      </c>
      <c r="D88" s="185" t="str">
        <f>'Matriks Penilaian'!$G$13</f>
        <v>Minimal 3 (tiga) orang dosen tetap berkualifikasi doktor  bidang bimbingan dan konseling yang berlatar belakang pendidikan sarjana pendidikan bidang BK atau setara dengan level 9 KKNI dan berkualifikasi pendidikan magister atau setara dengan level 8 (delapan) KKNI dan berlatar belakang pendidikan sarjana pendidikan bidang BK, memiliki Surat Tanda Keanggotaan atau sertifikat anggota Asosiasi Profesi Bimbingan dan Konseling yang diakui Pemerintah Republik Indonesia, dan memperoleh rekomendasi tertulis dari asosiasi tersebut</v>
      </c>
      <c r="E88" s="81"/>
      <c r="F88" s="4"/>
      <c r="G88" s="128"/>
      <c r="H88" s="128"/>
      <c r="I88" s="128"/>
    </row>
    <row r="89" spans="1:9" ht="78.599999999999994" customHeight="1" x14ac:dyDescent="0.3">
      <c r="A89" s="80"/>
      <c r="B89" s="83"/>
      <c r="C89" s="78">
        <v>2</v>
      </c>
      <c r="D89" s="185" t="str">
        <f>'Matriks Penilaian'!$H$13</f>
        <v>Minimal 3 (tiga) orang dosen tetap berkualifikasi pendidikan magister atau setara dengan level 8 (delapan) KKNI dan berlatar belakang pendidikan sarjana pendidikan bidang BK, memiliki Surat Tanda Keanggotaan atau sertifikat anggota Asosiasi Profesi Bimbingan dan Konseling yang diakui Pemerintah Republik Indonesia, dan memperoleh rekomendasi tertulis dari asosiasi tersebut</v>
      </c>
      <c r="E89" s="81"/>
      <c r="F89" s="4"/>
      <c r="G89" s="91"/>
      <c r="H89" s="27"/>
      <c r="I89" s="4"/>
    </row>
    <row r="90" spans="1:9" ht="15.75" customHeight="1" x14ac:dyDescent="0.3">
      <c r="A90" s="80"/>
      <c r="B90" s="83"/>
      <c r="C90" s="298" t="s">
        <v>12</v>
      </c>
      <c r="D90" s="299"/>
      <c r="E90" s="106">
        <f>IF(OR(E85&lt;2,E85&gt;4),"Salah Isi", E85)</f>
        <v>4</v>
      </c>
      <c r="F90" s="4" t="s">
        <v>55</v>
      </c>
      <c r="G90" s="91"/>
      <c r="H90" s="27"/>
      <c r="I90" s="4"/>
    </row>
    <row r="91" spans="1:9" ht="15.75" customHeight="1" x14ac:dyDescent="0.3">
      <c r="A91" s="80"/>
      <c r="B91" s="80"/>
      <c r="C91" s="51"/>
      <c r="D91" s="51"/>
      <c r="F91" s="4"/>
      <c r="G91" s="91"/>
      <c r="H91" s="27"/>
      <c r="I91" s="4"/>
    </row>
    <row r="92" spans="1:9" ht="15.75" customHeight="1" x14ac:dyDescent="0.3">
      <c r="A92" s="95">
        <f>A85+1</f>
        <v>9</v>
      </c>
      <c r="B92" s="146" t="s">
        <v>122</v>
      </c>
      <c r="C92" s="297" t="s">
        <v>154</v>
      </c>
      <c r="D92" s="297"/>
      <c r="E92" s="293">
        <v>4</v>
      </c>
      <c r="F92" s="4"/>
      <c r="G92" s="289" t="s">
        <v>155</v>
      </c>
      <c r="H92" s="289"/>
      <c r="I92" s="289"/>
    </row>
    <row r="93" spans="1:9" ht="15.75" customHeight="1" x14ac:dyDescent="0.3">
      <c r="A93" s="95"/>
      <c r="B93" s="219"/>
      <c r="C93" s="291" t="str">
        <f>'Matriks Penilaian'!$E$14</f>
        <v>Keterpenuhan persyaratan jumlah, kualifikasi, dan status calon dosen tidak tetap</v>
      </c>
      <c r="D93" s="292"/>
      <c r="E93" s="294"/>
      <c r="F93" s="4"/>
      <c r="G93" s="289"/>
      <c r="H93" s="289"/>
      <c r="I93" s="289"/>
    </row>
    <row r="94" spans="1:9" ht="84.6" customHeight="1" x14ac:dyDescent="0.3">
      <c r="A94" s="80"/>
      <c r="B94" s="83"/>
      <c r="C94" s="78">
        <v>4</v>
      </c>
      <c r="D94" s="185" t="str">
        <f>'Matriks Penilaian'!$F$14</f>
        <v>Maksimal 2 (dua) orang dosen tidak  tetap berkualifikasi doktor  bidang bimbingan dan konseling yang berlatar belakang pendidikan sarjana pendidikan bidang BK atau setara dengan level 9 (sembilan) KKNI dan bidang ilmu sesuai, dan memiliki Surat Tanda Keanggotaan atau sertifikat anggota Asosiasi Profesi Bimbingan dan Konseling yang diakui Pemerintah Republik Indonesia, dan memperoleh rekomendasi tertulis dari asosiasi tersebut</v>
      </c>
      <c r="E94" s="81"/>
      <c r="F94" s="4"/>
      <c r="G94" s="289"/>
      <c r="H94" s="289"/>
      <c r="I94" s="289"/>
    </row>
    <row r="95" spans="1:9" ht="105.6" customHeight="1" x14ac:dyDescent="0.3">
      <c r="A95" s="80"/>
      <c r="B95" s="83"/>
      <c r="C95" s="239">
        <v>3</v>
      </c>
      <c r="D95" s="185" t="str">
        <f>'Matriks Penilaian'!$G$14</f>
        <v xml:space="preserve">Maksimal 2 (dua) orang dosen tidak tetap berkualifikasi doktor  bidang bimbingan dan konseling yang berlatar belakang pendidikan sarjana pendidikan bidang BK atau setara dengan level 9 KKNI dan berkualifikasi pendidikan magister atau setara dengan level 8 (delapan) KKNI dan budang ilmu sesuai, dan memiliki Surat Tanda Keanggotaan atau sertifikat anggota Asosiasi Profesi Bimbingan dan Konseling yang diakui Pemerintah Republik Indonesia, dan memperoleh rekomendasi tertulis dari asosiasi tersebut   </v>
      </c>
      <c r="E95" s="81"/>
      <c r="F95" s="4"/>
      <c r="G95" s="148"/>
      <c r="H95" s="148"/>
      <c r="I95" s="148"/>
    </row>
    <row r="96" spans="1:9" ht="77.400000000000006" customHeight="1" x14ac:dyDescent="0.3">
      <c r="A96" s="80"/>
      <c r="B96" s="83"/>
      <c r="C96" s="239">
        <v>2</v>
      </c>
      <c r="D96" s="185" t="str">
        <f>'Matriks Penilaian'!$H$14</f>
        <v>Maksimal 2 (dua) orang dosen tidak tetap berkualifikasi pendidikan magister atau setara dengan level 8 (delapan) KKNI dan bidang ilmu sesuai,  dan memiliki Surat Tanda Keanggotaan atau sertifikat anggota Asosiasi Profesi Bimbingan dan Konseling yang diakui Pemerintah Republik Indonesia, dan memperoleh rekomendasi tertulis dari asosiasi tersebut</v>
      </c>
      <c r="E96" s="81"/>
      <c r="F96" s="4"/>
      <c r="G96" s="91"/>
      <c r="H96" s="27"/>
      <c r="I96" s="4"/>
    </row>
    <row r="97" spans="1:9" ht="15.75" customHeight="1" x14ac:dyDescent="0.3">
      <c r="A97" s="80"/>
      <c r="B97" s="83"/>
      <c r="C97" s="298" t="s">
        <v>12</v>
      </c>
      <c r="D97" s="299"/>
      <c r="E97" s="106">
        <f>IF(OR(E92&lt;2,E92&gt;4),"Salah Isi", E92)</f>
        <v>4</v>
      </c>
      <c r="F97" s="4" t="s">
        <v>55</v>
      </c>
      <c r="G97" s="91"/>
      <c r="H97" s="27"/>
      <c r="I97" s="4"/>
    </row>
    <row r="98" spans="1:9" ht="15.75" customHeight="1" x14ac:dyDescent="0.3">
      <c r="A98" s="80"/>
      <c r="B98" s="80"/>
      <c r="C98" s="51"/>
      <c r="D98" s="51"/>
      <c r="F98" s="4"/>
      <c r="G98" s="91"/>
      <c r="H98" s="27"/>
      <c r="I98" s="4"/>
    </row>
    <row r="99" spans="1:9" ht="15.75" customHeight="1" x14ac:dyDescent="0.3">
      <c r="A99" s="95">
        <f>A92+1</f>
        <v>10</v>
      </c>
      <c r="B99" s="146" t="s">
        <v>152</v>
      </c>
      <c r="C99" s="297" t="s">
        <v>265</v>
      </c>
      <c r="D99" s="297"/>
      <c r="E99" s="293">
        <v>4</v>
      </c>
      <c r="F99" s="4"/>
      <c r="G99" s="289" t="s">
        <v>153</v>
      </c>
      <c r="H99" s="289"/>
      <c r="I99" s="289"/>
    </row>
    <row r="100" spans="1:9" ht="30" customHeight="1" x14ac:dyDescent="0.3">
      <c r="A100" s="95"/>
      <c r="B100" s="219"/>
      <c r="C100" s="291" t="str">
        <f>'Matriks Penilaian'!$E$15</f>
        <v>Keterpenuhan persyaratan jumlah dan kualifikasi calon konselor profesional/pembimbing praktik profesi</v>
      </c>
      <c r="D100" s="292"/>
      <c r="E100" s="295"/>
      <c r="F100" s="4"/>
      <c r="G100" s="289"/>
      <c r="H100" s="289"/>
      <c r="I100" s="289"/>
    </row>
    <row r="101" spans="1:9" ht="33" customHeight="1" x14ac:dyDescent="0.3">
      <c r="A101" s="80"/>
      <c r="B101" s="83"/>
      <c r="C101" s="308">
        <v>4</v>
      </c>
      <c r="D101" s="248" t="str">
        <f>'Matriks Penilaian'!$F$15</f>
        <v>Memiliki minimal 2 (dua) orang konselor profesional dengan kualifikasi lulusan lulusan Profesi Konselor berpengalaman &gt; 10 (lima) tahun atau</v>
      </c>
      <c r="E101" s="241"/>
      <c r="F101" s="4"/>
      <c r="G101" s="289"/>
      <c r="H101" s="289"/>
      <c r="I101" s="289"/>
    </row>
    <row r="102" spans="1:9" ht="44.4" customHeight="1" x14ac:dyDescent="0.3">
      <c r="A102" s="80"/>
      <c r="B102" s="83"/>
      <c r="C102" s="309"/>
      <c r="D102" s="249" t="str">
        <f>'Matriks Penilaian'!$F$16</f>
        <v xml:space="preserve">Sarjana Pendidikan dalam Bidang Bimbingan dan Konseling dan berpengalaman minimal 5 (lima) tahun sebagai konselor, atau guru Bimbingan dan Konseling atau memiliki lisensi supervisor bimbingan dan konseling, atau </v>
      </c>
      <c r="E102" s="242"/>
      <c r="F102" s="4"/>
      <c r="G102" s="243"/>
      <c r="H102" s="243"/>
      <c r="I102" s="243"/>
    </row>
    <row r="103" spans="1:9" ht="58.2" customHeight="1" x14ac:dyDescent="0.3">
      <c r="A103" s="80"/>
      <c r="B103" s="83"/>
      <c r="C103" s="309"/>
      <c r="D103" s="249" t="str">
        <f>'Matriks Penilaian'!$F$17</f>
        <v>Magister Pendidikan dalam bidang Bimbingan dan Konseling dan berlatar belakang pendidikan Sarjana dalam bidang Bimbingan dan Konseling dan berpengalaman minimal 3 (tiga) tahun sebagai konselor/guru bimbingan dan konseling, atau</v>
      </c>
      <c r="E103" s="242"/>
      <c r="F103" s="4"/>
      <c r="G103" s="243"/>
      <c r="H103" s="243"/>
      <c r="I103" s="243"/>
    </row>
    <row r="104" spans="1:9" ht="30" customHeight="1" x14ac:dyDescent="0.3">
      <c r="A104" s="80"/>
      <c r="B104" s="83"/>
      <c r="C104" s="309"/>
      <c r="D104" s="249" t="str">
        <f>'Matriks Penilaian'!$F18</f>
        <v xml:space="preserve">Doktor Pendidikan dalam bidang Bimbingan dan Konseling dan berlatar belakang pendidikan Sarjana dalam bidang Bimbingan dan Konseling; dan </v>
      </c>
      <c r="E104" s="242"/>
      <c r="F104" s="4"/>
      <c r="G104" s="243"/>
      <c r="H104" s="243"/>
      <c r="I104" s="243"/>
    </row>
    <row r="105" spans="1:9" ht="57" customHeight="1" x14ac:dyDescent="0.3">
      <c r="A105" s="80"/>
      <c r="B105" s="83"/>
      <c r="C105" s="310"/>
      <c r="D105" s="250" t="str">
        <f>'Matriks Penilaian'!$F19</f>
        <v>Telah menjadi anggota asosiasi profesi bimbingan dan konseling sekurang-kurangnya 5 tahun dan dibuktikan dengan memiliki kartu dan sertifikat keanggotaan asosiasi profesi bimbingan dan konseling yang diakui Pemerintah Republik Indonesia (misalnya ABKIN)</v>
      </c>
      <c r="E105" s="240"/>
      <c r="F105" s="4"/>
      <c r="G105" s="243"/>
      <c r="H105" s="243"/>
      <c r="I105" s="243"/>
    </row>
    <row r="106" spans="1:9" ht="16.8" customHeight="1" x14ac:dyDescent="0.3">
      <c r="A106" s="80"/>
      <c r="B106" s="83"/>
      <c r="C106" s="308">
        <v>3</v>
      </c>
      <c r="D106" s="251" t="str">
        <f>'Matriks Penilaian'!$G15</f>
        <v>Memiliki minimal 2 (dua) orang konselor profesional dengan kualifikasi lulusan Profesi Konselor berpengalaman &gt; 5 (lima) tahun atau</v>
      </c>
      <c r="E106" s="241"/>
      <c r="F106" s="4"/>
      <c r="G106" s="148"/>
      <c r="H106" s="148"/>
      <c r="I106" s="148"/>
    </row>
    <row r="107" spans="1:9" ht="43.8" customHeight="1" x14ac:dyDescent="0.3">
      <c r="A107" s="80"/>
      <c r="B107" s="83"/>
      <c r="C107" s="309"/>
      <c r="D107" s="249" t="str">
        <f>'Matriks Penilaian'!$G16</f>
        <v xml:space="preserve">Sarjana Pendidikan dalam Bidang Bimbingan dan Konseling dan berpengalaman minimal 5 (lima) tahun sebagai konselor, atau guru Bimbingan dan Konseling atau memiliki lisensi supervisor bimbingan dan konseling, atau </v>
      </c>
      <c r="E107" s="242"/>
      <c r="F107" s="4"/>
      <c r="G107" s="148"/>
      <c r="H107" s="148"/>
      <c r="I107" s="148"/>
    </row>
    <row r="108" spans="1:9" ht="56.4" customHeight="1" x14ac:dyDescent="0.3">
      <c r="A108" s="80"/>
      <c r="B108" s="83"/>
      <c r="C108" s="309"/>
      <c r="D108" s="249" t="str">
        <f>'Matriks Penilaian'!$G17</f>
        <v>Magister Pendidikan dalam bidang Bimbingan dan Konseling dan berlatar belakang pendidikan Sarjana dalam bidang Bimbingan dan Konseling dan berpengalaman minimal 3 (tiga) tahun sebagai konselor/guru bimbingan dan konseling, atau</v>
      </c>
      <c r="E108" s="242"/>
      <c r="F108" s="4"/>
      <c r="G108" s="148"/>
      <c r="H108" s="148"/>
      <c r="I108" s="148"/>
    </row>
    <row r="109" spans="1:9" ht="33" customHeight="1" x14ac:dyDescent="0.3">
      <c r="A109" s="80"/>
      <c r="B109" s="83"/>
      <c r="C109" s="309"/>
      <c r="D109" s="254" t="str">
        <f>'Matriks Penilaian'!$G18</f>
        <v>Doktor Pendidikan dalam bidang Bimbingan dan Konseling dan berlatar belakang pendidikan Sarjana dalam bidang Bimbingan dan Konseling; dan</v>
      </c>
      <c r="E109" s="242"/>
      <c r="F109" s="4"/>
      <c r="G109" s="148"/>
      <c r="H109" s="148"/>
      <c r="I109" s="148"/>
    </row>
    <row r="110" spans="1:9" ht="55.8" customHeight="1" x14ac:dyDescent="0.3">
      <c r="A110" s="80"/>
      <c r="B110" s="83"/>
      <c r="C110" s="310"/>
      <c r="D110" s="252" t="str">
        <f>'Matriks Penilaian'!$G19</f>
        <v>Telah menjadi anggota asosiasi profesi bimbingan dan konseling sekurang-kurangnya 5 tahun dan dibuktikan dengan memiliki kartu dan sertifikat keanggotaan asosiasi profesi bimbingan dan konseling yang diakui Pemerintah Republik Indonesia (misalnya ABKIN)</v>
      </c>
      <c r="E110" s="242"/>
      <c r="F110" s="4"/>
      <c r="G110" s="148"/>
      <c r="H110" s="148"/>
      <c r="I110" s="148"/>
    </row>
    <row r="111" spans="1:9" ht="18" customHeight="1" x14ac:dyDescent="0.3">
      <c r="A111" s="80"/>
      <c r="B111" s="83"/>
      <c r="C111" s="246">
        <v>2</v>
      </c>
      <c r="D111" s="217" t="str">
        <f>'Matriks Penilaian'!$H15</f>
        <v>Tidak memiliki Konselor Profesional</v>
      </c>
      <c r="E111" s="242"/>
      <c r="F111" s="4"/>
      <c r="G111" s="91"/>
      <c r="H111" s="27"/>
      <c r="I111" s="4"/>
    </row>
    <row r="112" spans="1:9" ht="15.75" customHeight="1" x14ac:dyDescent="0.3">
      <c r="A112" s="80"/>
      <c r="B112" s="84"/>
      <c r="C112" s="299" t="s">
        <v>12</v>
      </c>
      <c r="D112" s="299"/>
      <c r="E112" s="106">
        <f>IF(OR(E99&lt;2,E99&gt;4),"Salah Isi", E99)</f>
        <v>4</v>
      </c>
      <c r="F112" s="4" t="s">
        <v>55</v>
      </c>
      <c r="G112" s="91"/>
      <c r="H112" s="27"/>
      <c r="I112" s="4"/>
    </row>
    <row r="113" spans="1:9" ht="15.75" customHeight="1" x14ac:dyDescent="0.3">
      <c r="A113" s="80"/>
      <c r="B113" s="80"/>
      <c r="C113" s="51"/>
      <c r="D113" s="51"/>
      <c r="F113" s="4"/>
      <c r="G113" s="91"/>
      <c r="H113" s="27"/>
      <c r="I113" s="4"/>
    </row>
    <row r="114" spans="1:9" ht="19.5" customHeight="1" x14ac:dyDescent="0.3">
      <c r="A114" s="96">
        <f>A99+1</f>
        <v>11</v>
      </c>
      <c r="B114" s="146" t="s">
        <v>158</v>
      </c>
      <c r="C114" s="297" t="str">
        <f>'Matriks Penilaian'!$E$20</f>
        <v>Rencana rasio dosen mahasiswa pada periode tiga tahun pertama</v>
      </c>
      <c r="D114" s="297"/>
      <c r="E114" s="79">
        <v>4</v>
      </c>
      <c r="F114" s="4"/>
      <c r="G114" s="289" t="s">
        <v>236</v>
      </c>
      <c r="H114" s="289"/>
      <c r="I114" s="289"/>
    </row>
    <row r="115" spans="1:9" ht="15.75" customHeight="1" x14ac:dyDescent="0.3">
      <c r="A115" s="80"/>
      <c r="B115" s="83"/>
      <c r="C115" s="78">
        <v>4</v>
      </c>
      <c r="D115" s="121" t="str">
        <f>'Matriks Penilaian'!$F$20</f>
        <v>Rasio dosen mahasiswa maksimal 1 : 5</v>
      </c>
      <c r="E115" s="81"/>
      <c r="F115" s="4"/>
      <c r="G115" s="289"/>
      <c r="H115" s="289"/>
      <c r="I115" s="289"/>
    </row>
    <row r="116" spans="1:9" ht="15.75" customHeight="1" x14ac:dyDescent="0.3">
      <c r="A116" s="80"/>
      <c r="B116" s="83"/>
      <c r="C116" s="78">
        <v>3</v>
      </c>
      <c r="D116" s="121" t="str">
        <f>'Matriks Penilaian'!$G$20</f>
        <v>Rasio dosen mahasiswa  1 : 6 - 10</v>
      </c>
      <c r="E116" s="81"/>
      <c r="F116" s="4"/>
      <c r="G116" s="148"/>
      <c r="H116" s="148"/>
      <c r="I116" s="148"/>
    </row>
    <row r="117" spans="1:9" ht="15.75" customHeight="1" x14ac:dyDescent="0.3">
      <c r="A117" s="80"/>
      <c r="B117" s="83"/>
      <c r="C117" s="78">
        <v>2</v>
      </c>
      <c r="D117" s="121" t="str">
        <f>'Matriks Penilaian'!$H$20</f>
        <v>Rasio dosen mahasiswa 1 :  11 - 15</v>
      </c>
      <c r="E117" s="81"/>
      <c r="F117" s="4"/>
      <c r="G117" s="91"/>
      <c r="H117" s="27"/>
      <c r="I117" s="4"/>
    </row>
    <row r="118" spans="1:9" ht="15.75" customHeight="1" x14ac:dyDescent="0.3">
      <c r="A118" s="80"/>
      <c r="B118" s="83"/>
      <c r="C118" s="78">
        <v>1</v>
      </c>
      <c r="D118" s="121" t="str">
        <f>'Matriks Penilaian'!$I$20</f>
        <v>Rasio dosen mahasiswa 1 : &gt; 15</v>
      </c>
      <c r="E118" s="81"/>
      <c r="F118" s="4"/>
      <c r="G118" s="91"/>
      <c r="H118" s="27"/>
      <c r="I118" s="4"/>
    </row>
    <row r="119" spans="1:9" ht="15.75" customHeight="1" x14ac:dyDescent="0.3">
      <c r="A119" s="80"/>
      <c r="B119" s="84"/>
      <c r="C119" s="299" t="s">
        <v>12</v>
      </c>
      <c r="D119" s="299"/>
      <c r="E119" s="106">
        <f>IF(OR(E114&lt;1,E114&gt;4),"Salah Isi", E114)</f>
        <v>4</v>
      </c>
      <c r="F119" s="4" t="s">
        <v>55</v>
      </c>
      <c r="G119" s="91"/>
      <c r="H119" s="27"/>
      <c r="I119" s="4"/>
    </row>
    <row r="120" spans="1:9" ht="15.75" customHeight="1" x14ac:dyDescent="0.3">
      <c r="A120" s="80"/>
      <c r="B120" s="80"/>
      <c r="C120" s="51"/>
      <c r="D120" s="51"/>
      <c r="F120" s="4"/>
      <c r="G120" s="91"/>
      <c r="H120" s="27"/>
      <c r="I120" s="4"/>
    </row>
    <row r="121" spans="1:9" ht="16.95" customHeight="1" x14ac:dyDescent="0.3">
      <c r="A121" s="96">
        <f>A114+1</f>
        <v>12</v>
      </c>
      <c r="B121" s="93" t="s">
        <v>42</v>
      </c>
      <c r="C121" s="291" t="s">
        <v>175</v>
      </c>
      <c r="D121" s="315"/>
      <c r="E121" s="98">
        <v>4</v>
      </c>
      <c r="F121" s="4"/>
      <c r="G121" s="289" t="s">
        <v>94</v>
      </c>
      <c r="H121" s="289"/>
      <c r="I121" s="289"/>
    </row>
    <row r="122" spans="1:9" ht="110.4" customHeight="1" x14ac:dyDescent="0.3">
      <c r="A122" s="95"/>
      <c r="B122" s="108"/>
      <c r="C122" s="353" t="str">
        <f>'Matriks Penilaian'!$E$21</f>
        <v>Struktur organisasi Unit Pengelola Program Studi mencakup aspek: 
a. Lima unsur unit pengelola program studi: 
   1) unsur penyusun kebijakan; 
   2) unsur pelaksana akademik; 
   3) unsur pengawas dan penjaminan mutu; 
   4) unsur penunjang akademik atau sumber belajar; dan 
   5) unsur pelaksana administrasi atau tata usaha; dan 
b. penjelasan tata kerja dan tata hubungan</v>
      </c>
      <c r="D122" s="354"/>
      <c r="E122" s="220"/>
      <c r="F122" s="4"/>
      <c r="G122" s="289"/>
      <c r="H122" s="289"/>
      <c r="I122" s="289"/>
    </row>
    <row r="123" spans="1:9" ht="48.6" customHeight="1" x14ac:dyDescent="0.3">
      <c r="A123" s="77"/>
      <c r="B123" s="108"/>
      <c r="C123" s="101">
        <v>4</v>
      </c>
      <c r="D123" s="217" t="str">
        <f>'Matriks Penilaian'!$F$21</f>
        <v>Struktur organisasi memenuhi 5 (lima) aspek dan dilengkapi dengan tata kerja UPPS yang memperlihatkan kedudukan dan tata hubungan antara program studi yang diusulkan dan unit organisasi yang ada pada UPPS</v>
      </c>
      <c r="E123" s="117"/>
      <c r="F123" s="4"/>
      <c r="G123" s="102"/>
      <c r="H123" s="102"/>
      <c r="I123" s="102"/>
    </row>
    <row r="124" spans="1:9" ht="48.6" customHeight="1" x14ac:dyDescent="0.3">
      <c r="A124" s="77"/>
      <c r="B124" s="108"/>
      <c r="C124" s="101">
        <v>3</v>
      </c>
      <c r="D124" s="217" t="str">
        <f>'Matriks Penilaian'!$G$21</f>
        <v>Struktur organisasi memenuhi 4 (empat) aspek pertama dan dilengkapi dengan tata kerja UPPS yang memperlihatkan kedudukan dan tata hubungan antara program studi yang diusulkan dan unit organisasi yang ada pada UPPS</v>
      </c>
      <c r="E124" s="117"/>
      <c r="F124" s="4"/>
      <c r="G124" s="102"/>
      <c r="H124" s="102"/>
      <c r="I124" s="102"/>
    </row>
    <row r="125" spans="1:9" ht="48.6" customHeight="1" x14ac:dyDescent="0.3">
      <c r="A125" s="77"/>
      <c r="B125" s="108"/>
      <c r="C125" s="101">
        <v>2</v>
      </c>
      <c r="D125" s="217" t="str">
        <f>'Matriks Penilaian'!$H$21</f>
        <v>Struktur organisasi memenuhi 3 (tiga) aspek pertama dan dilengkapi dengan tata kerja UPPS yang memperlihatkan kedudukan dan tata hubungan antara program studi yang diusulkan dan unit organisasi yang ada pada UPPS</v>
      </c>
      <c r="E125" s="117"/>
      <c r="F125" s="4"/>
      <c r="G125" s="102"/>
      <c r="H125" s="102"/>
      <c r="I125" s="102"/>
    </row>
    <row r="126" spans="1:9" ht="60" customHeight="1" x14ac:dyDescent="0.3">
      <c r="A126" s="77"/>
      <c r="B126" s="108"/>
      <c r="C126" s="101">
        <v>1</v>
      </c>
      <c r="D126" s="217" t="str">
        <f>'Matriks Penilaian'!$I$21</f>
        <v>Struktur organisasi memenuhi kurang dari 3 (tiga) aspek pertama dan tidak dilengkapi dengan tata kerja UPPS yang memperlihatkan kedudukan dan tata hubungan antara program studi yang diusulkan dan unit organisasi yang ada pada UPPS</v>
      </c>
      <c r="E126" s="117"/>
      <c r="F126" s="4"/>
      <c r="G126" s="102"/>
      <c r="H126" s="102"/>
      <c r="I126" s="102"/>
    </row>
    <row r="127" spans="1:9" ht="14.25" customHeight="1" x14ac:dyDescent="0.3">
      <c r="A127" s="77"/>
      <c r="B127" s="109"/>
      <c r="C127" s="325" t="s">
        <v>12</v>
      </c>
      <c r="D127" s="298"/>
      <c r="E127" s="118">
        <f>IF(OR(E121&gt;4,E121&lt;1), "Salah Isi", E121)</f>
        <v>4</v>
      </c>
      <c r="F127" s="4"/>
      <c r="G127" s="103"/>
      <c r="H127" s="27"/>
      <c r="I127" s="4"/>
    </row>
    <row r="128" spans="1:9" ht="18.75" customHeight="1" x14ac:dyDescent="0.3">
      <c r="A128" s="80"/>
      <c r="B128" s="80"/>
      <c r="C128" s="51"/>
      <c r="D128" s="51"/>
      <c r="F128" s="4"/>
      <c r="G128" s="91"/>
      <c r="H128" s="27"/>
      <c r="I128" s="4"/>
    </row>
    <row r="129" spans="1:9" ht="18.45" customHeight="1" x14ac:dyDescent="0.3">
      <c r="A129" s="96">
        <f>A121+1</f>
        <v>13</v>
      </c>
      <c r="B129" s="93" t="s">
        <v>43</v>
      </c>
      <c r="C129" s="291" t="s">
        <v>176</v>
      </c>
      <c r="D129" s="315"/>
      <c r="E129" s="98">
        <v>4</v>
      </c>
      <c r="F129" s="4"/>
      <c r="G129" s="289" t="s">
        <v>72</v>
      </c>
      <c r="H129" s="289"/>
      <c r="I129" s="289"/>
    </row>
    <row r="130" spans="1:9" ht="111" customHeight="1" x14ac:dyDescent="0.3">
      <c r="A130" s="95"/>
      <c r="B130" s="108"/>
      <c r="C130" s="353" t="str">
        <f>'Matriks Penilaian'!$E$22</f>
        <v>Perwujudan good governance dengan lima pilar tata pamong yang mampu menjamin terwujudnya visi, terlaksanakannya misi, tercapainya tujuan, dan berhasilnya strategi yang digunakan secara: 
1. Kredibel; 
2. Transparan; 
3. Akuntabel; 
4. Bertanggung jawab; dan 
5. Adil</v>
      </c>
      <c r="D130" s="354"/>
      <c r="E130" s="130"/>
      <c r="F130" s="4"/>
      <c r="G130" s="289"/>
      <c r="H130" s="289"/>
      <c r="I130" s="289"/>
    </row>
    <row r="131" spans="1:9" ht="19.2" customHeight="1" x14ac:dyDescent="0.3">
      <c r="A131" s="77"/>
      <c r="B131" s="108"/>
      <c r="C131" s="101">
        <v>4</v>
      </c>
      <c r="D131" s="217" t="str">
        <f>'Matriks Penilaian'!$F$22</f>
        <v>Rencana tatakelola UPPS telah menggunakan 5 (lima) pilar good governance</v>
      </c>
      <c r="E131" s="117"/>
      <c r="F131" s="4"/>
      <c r="G131" s="102"/>
      <c r="H131" s="102"/>
      <c r="I131" s="102"/>
    </row>
    <row r="132" spans="1:9" ht="19.2" customHeight="1" x14ac:dyDescent="0.3">
      <c r="A132" s="77"/>
      <c r="B132" s="108"/>
      <c r="C132" s="101">
        <v>3</v>
      </c>
      <c r="D132" s="217" t="str">
        <f>'Matriks Penilaian'!$G$22</f>
        <v>Rencana tatakelola UPPS baru menggunakan 4 (empat) pilar good governance</v>
      </c>
      <c r="E132" s="117"/>
      <c r="F132" s="4"/>
      <c r="G132" s="102"/>
      <c r="H132" s="102"/>
      <c r="I132" s="102"/>
    </row>
    <row r="133" spans="1:9" ht="19.2" customHeight="1" x14ac:dyDescent="0.3">
      <c r="A133" s="77"/>
      <c r="B133" s="108"/>
      <c r="C133" s="101">
        <v>2</v>
      </c>
      <c r="D133" s="217" t="str">
        <f>'Matriks Penilaian'!$H$22</f>
        <v>Rencana tatakelola UPPS baru menggunakan 3 (tiga) pilar good governance</v>
      </c>
      <c r="E133" s="117"/>
      <c r="F133" s="4"/>
      <c r="G133" s="102"/>
      <c r="H133" s="102"/>
      <c r="I133" s="102"/>
    </row>
    <row r="134" spans="1:9" ht="30" customHeight="1" x14ac:dyDescent="0.3">
      <c r="A134" s="77"/>
      <c r="B134" s="108"/>
      <c r="C134" s="101">
        <v>1</v>
      </c>
      <c r="D134" s="217" t="str">
        <f>'Matriks Penilaian'!$I$22</f>
        <v>Rencana tatakelola UPPS baru menggunakan 1 - 2 (satu atau dua) pilar good governance</v>
      </c>
      <c r="E134" s="117"/>
      <c r="F134" s="4"/>
      <c r="G134" s="102"/>
      <c r="H134" s="102"/>
      <c r="I134" s="102"/>
    </row>
    <row r="135" spans="1:9" ht="19.2" customHeight="1" x14ac:dyDescent="0.3">
      <c r="A135" s="77"/>
      <c r="B135" s="109"/>
      <c r="C135" s="328" t="s">
        <v>12</v>
      </c>
      <c r="D135" s="329"/>
      <c r="E135" s="118">
        <f>IF(OR(E129&gt;4,E129&lt;1), "Salah Isi", E129)</f>
        <v>4</v>
      </c>
      <c r="F135" s="4"/>
      <c r="G135" s="103"/>
      <c r="H135" s="27"/>
      <c r="I135" s="4"/>
    </row>
    <row r="136" spans="1:9" ht="18.75" customHeight="1" x14ac:dyDescent="0.3">
      <c r="A136" s="80"/>
      <c r="B136" s="80"/>
      <c r="C136" s="51"/>
      <c r="D136" s="51"/>
      <c r="F136" s="4"/>
      <c r="G136" s="91"/>
      <c r="H136" s="27"/>
      <c r="I136" s="4"/>
    </row>
    <row r="137" spans="1:9" ht="19.5" customHeight="1" x14ac:dyDescent="0.3">
      <c r="A137" s="96">
        <f>A129+1</f>
        <v>14</v>
      </c>
      <c r="B137" s="93" t="s">
        <v>33</v>
      </c>
      <c r="C137" s="291" t="s">
        <v>177</v>
      </c>
      <c r="D137" s="292"/>
      <c r="E137" s="98">
        <v>4</v>
      </c>
      <c r="F137" s="4"/>
      <c r="G137" s="289" t="s">
        <v>120</v>
      </c>
      <c r="H137" s="289"/>
      <c r="I137" s="289"/>
    </row>
    <row r="138" spans="1:9" ht="98.4" customHeight="1" x14ac:dyDescent="0.3">
      <c r="A138" s="95"/>
      <c r="B138" s="108"/>
      <c r="C138" s="353" t="str">
        <f>'Matriks Penilaian'!$E$23</f>
        <v>Keterlaksanaan Sistem Penjaminan Mutu Internal berdasarkan keberadaan 5 (lima) aspek: 
1. Dokumen legal pembentukan unsur pelaksanaan penjaminan mutu; 
2. Ketersediaan dokumen mutu: kebijakan SPMI, manual SPMI, standar SPMI, dan formulir SPMI; 
3. Terlaksananya siklus penjaminan mutu (siklus PPEPP); 
4. Bukti sahih efektivitas pelaksanaan penjaminan mutu (jika ada); dan 
5. Memiliki external benchmarking dalam peningkatan mutu (jika ada).</v>
      </c>
      <c r="D138" s="377"/>
      <c r="E138" s="130"/>
      <c r="F138" s="4"/>
      <c r="G138" s="289"/>
      <c r="H138" s="289"/>
      <c r="I138" s="289"/>
    </row>
    <row r="139" spans="1:9" ht="19.5" customHeight="1" x14ac:dyDescent="0.3">
      <c r="A139" s="6"/>
      <c r="B139" s="108"/>
      <c r="C139" s="78">
        <v>4</v>
      </c>
      <c r="D139" s="217" t="str">
        <f>'Matriks Penilaian'!$F$23</f>
        <v>UPPS telah melaksanakan SPMI yang memenuhi 5 aspek.</v>
      </c>
      <c r="E139" s="99"/>
      <c r="F139" s="4"/>
      <c r="G139" s="91"/>
      <c r="H139" s="100"/>
      <c r="I139" s="4"/>
    </row>
    <row r="140" spans="1:9" ht="32.4" customHeight="1" x14ac:dyDescent="0.3">
      <c r="A140" s="6"/>
      <c r="B140" s="108"/>
      <c r="C140" s="78">
        <v>3</v>
      </c>
      <c r="D140" s="217" t="str">
        <f>'Matriks Penilaian'!$G$23</f>
        <v>UPPS telah melaksanakan SPMI yang memenuhi aspek nomor 1 sampai dengan 4.</v>
      </c>
      <c r="E140" s="99"/>
      <c r="F140" s="4"/>
      <c r="G140" s="91"/>
      <c r="H140" s="100"/>
      <c r="I140" s="4"/>
    </row>
    <row r="141" spans="1:9" ht="32.4" customHeight="1" x14ac:dyDescent="0.3">
      <c r="A141" s="6"/>
      <c r="B141" s="108"/>
      <c r="C141" s="78">
        <v>2</v>
      </c>
      <c r="D141" s="217" t="str">
        <f>'Matriks Penilaian'!$H$23</f>
        <v>UPPS telah melaksanakan SPMI yang memenuhi aspek nomor 1 sampai dengan 3.</v>
      </c>
      <c r="E141" s="99"/>
      <c r="F141" s="4"/>
      <c r="G141" s="91"/>
      <c r="H141" s="100"/>
      <c r="I141" s="4"/>
    </row>
    <row r="142" spans="1:9" ht="61.2" customHeight="1" x14ac:dyDescent="0.3">
      <c r="A142" s="6"/>
      <c r="B142" s="108"/>
      <c r="C142" s="78">
        <v>1</v>
      </c>
      <c r="D142" s="217" t="str">
        <f>'Matriks Penilaian'!$I$23</f>
        <v>UPPS telah melaksanakan SPMI yang memenuhi aspek nomor 1 dan 2, serta siklus kegiatan SPMI baru dilaksanakan pada tahapan penetapan standar dan pelaksanaan standar pendidikan tinggi atau UPPS telah memiliki dokumen legal pembentukan unsur pelaksana penjaminan mutu tanpa pelaksanaan SPMI.</v>
      </c>
      <c r="E142" s="99"/>
      <c r="F142" s="4"/>
      <c r="G142" s="91"/>
      <c r="H142" s="100"/>
      <c r="I142" s="4"/>
    </row>
    <row r="143" spans="1:9" ht="18.75" customHeight="1" x14ac:dyDescent="0.3">
      <c r="A143" s="6"/>
      <c r="B143" s="109"/>
      <c r="C143" s="299" t="s">
        <v>12</v>
      </c>
      <c r="D143" s="299"/>
      <c r="E143" s="82">
        <f>IF(OR(E137&gt;4,E137&lt;1), "Salah Isi", E137)</f>
        <v>4</v>
      </c>
      <c r="F143" s="4"/>
      <c r="G143" s="91"/>
      <c r="H143" s="27"/>
      <c r="I143" s="4"/>
    </row>
    <row r="144" spans="1:9" ht="18.75" customHeight="1" x14ac:dyDescent="0.3">
      <c r="A144" s="6"/>
      <c r="B144" s="6"/>
      <c r="C144" s="255"/>
      <c r="D144" s="255"/>
      <c r="E144" s="256"/>
      <c r="F144" s="4"/>
      <c r="G144" s="91"/>
      <c r="H144" s="27"/>
      <c r="I144" s="4"/>
    </row>
    <row r="145" spans="1:9" ht="18.75" customHeight="1" x14ac:dyDescent="0.3">
      <c r="A145" s="6"/>
      <c r="B145" s="257" t="s">
        <v>93</v>
      </c>
      <c r="C145" s="313" t="s">
        <v>301</v>
      </c>
      <c r="D145" s="314"/>
      <c r="E145" s="315"/>
      <c r="F145" s="4"/>
      <c r="G145" s="91"/>
      <c r="H145" s="27"/>
      <c r="I145" s="4"/>
    </row>
    <row r="146" spans="1:9" ht="18.75" customHeight="1" x14ac:dyDescent="0.3">
      <c r="A146" s="63">
        <f>A137+1</f>
        <v>15</v>
      </c>
      <c r="B146" s="117" t="s">
        <v>81</v>
      </c>
      <c r="C146" s="330" t="s">
        <v>159</v>
      </c>
      <c r="D146" s="330"/>
      <c r="E146" s="232">
        <f>AVERAGE(E152,E158,E164,E170)</f>
        <v>4</v>
      </c>
      <c r="F146" s="4"/>
      <c r="G146" s="378" t="s">
        <v>237</v>
      </c>
      <c r="H146" s="378"/>
      <c r="I146" s="378"/>
    </row>
    <row r="147" spans="1:9" ht="18" customHeight="1" x14ac:dyDescent="0.3">
      <c r="A147" s="35"/>
      <c r="B147" s="110" t="s">
        <v>57</v>
      </c>
      <c r="C147" s="312" t="s">
        <v>65</v>
      </c>
      <c r="D147" s="316"/>
      <c r="E147" s="47"/>
      <c r="F147" s="51"/>
      <c r="G147" s="378"/>
      <c r="H147" s="378"/>
      <c r="I147" s="378"/>
    </row>
    <row r="148" spans="1:9" ht="18" customHeight="1" x14ac:dyDescent="0.3">
      <c r="A148" s="63"/>
      <c r="B148" s="63"/>
      <c r="C148" s="73"/>
      <c r="D148" s="187" t="s">
        <v>66</v>
      </c>
      <c r="E148" s="52">
        <v>400</v>
      </c>
      <c r="F148" s="51"/>
      <c r="G148" s="378"/>
      <c r="H148" s="378"/>
      <c r="I148" s="378"/>
    </row>
    <row r="149" spans="1:9" ht="18" customHeight="1" x14ac:dyDescent="0.3">
      <c r="A149" s="63"/>
      <c r="B149" s="63"/>
      <c r="C149" s="73"/>
      <c r="D149" s="187" t="s">
        <v>38</v>
      </c>
      <c r="E149" s="52">
        <v>340</v>
      </c>
      <c r="F149" s="51"/>
      <c r="G149" s="378"/>
      <c r="H149" s="378"/>
      <c r="I149" s="378"/>
    </row>
    <row r="150" spans="1:9" ht="18" customHeight="1" x14ac:dyDescent="0.3">
      <c r="A150" s="63"/>
      <c r="B150" s="63"/>
      <c r="C150" s="73"/>
      <c r="D150" s="187" t="s">
        <v>40</v>
      </c>
      <c r="E150" s="66">
        <f>IF(E149=0,0,E148/E149)</f>
        <v>1.1764705882352942</v>
      </c>
      <c r="F150" s="51"/>
      <c r="G150" s="378"/>
      <c r="H150" s="378"/>
      <c r="I150" s="378"/>
    </row>
    <row r="151" spans="1:9" ht="18" customHeight="1" x14ac:dyDescent="0.3">
      <c r="A151" s="63"/>
      <c r="B151" s="63"/>
      <c r="C151" s="73"/>
      <c r="D151" s="187" t="s">
        <v>35</v>
      </c>
      <c r="E151" s="52" t="s">
        <v>37</v>
      </c>
      <c r="F151" s="51"/>
      <c r="G151" s="91"/>
      <c r="H151" s="100"/>
      <c r="I151" s="4"/>
    </row>
    <row r="152" spans="1:9" ht="17.399999999999999" customHeight="1" x14ac:dyDescent="0.3">
      <c r="A152" s="62"/>
      <c r="B152" s="111"/>
      <c r="C152" s="302" t="s">
        <v>12</v>
      </c>
      <c r="D152" s="303"/>
      <c r="E152" s="112">
        <f>IF(AND(E150&gt;1,E151="SD"),4,IF(AND(E150&gt;1,E151="SW"),3,IF(E150=1,2,IF(0&lt;E150&lt;1,1,0))))</f>
        <v>4</v>
      </c>
      <c r="F152" s="51"/>
      <c r="G152" s="91"/>
      <c r="H152" s="100"/>
      <c r="I152" s="4"/>
    </row>
    <row r="153" spans="1:9" ht="18" customHeight="1" x14ac:dyDescent="0.3">
      <c r="A153" s="63"/>
      <c r="B153" s="110" t="s">
        <v>58</v>
      </c>
      <c r="C153" s="312" t="s">
        <v>64</v>
      </c>
      <c r="D153" s="316"/>
      <c r="E153" s="47"/>
      <c r="F153" s="51"/>
      <c r="G153" s="91"/>
      <c r="H153" s="100"/>
      <c r="I153" s="4"/>
    </row>
    <row r="154" spans="1:9" ht="18" customHeight="1" x14ac:dyDescent="0.3">
      <c r="A154" s="63"/>
      <c r="B154" s="63"/>
      <c r="C154" s="73"/>
      <c r="D154" s="187" t="s">
        <v>67</v>
      </c>
      <c r="E154" s="52">
        <v>185.5</v>
      </c>
      <c r="F154" s="51"/>
      <c r="G154" s="91"/>
      <c r="H154" s="100"/>
      <c r="I154" s="4"/>
    </row>
    <row r="155" spans="1:9" ht="18" customHeight="1" x14ac:dyDescent="0.3">
      <c r="A155" s="63"/>
      <c r="B155" s="63"/>
      <c r="C155" s="73"/>
      <c r="D155" s="187" t="s">
        <v>38</v>
      </c>
      <c r="E155" s="52">
        <v>46</v>
      </c>
      <c r="F155" s="51"/>
      <c r="G155" s="91"/>
      <c r="H155" s="100"/>
      <c r="I155" s="4"/>
    </row>
    <row r="156" spans="1:9" ht="18" customHeight="1" x14ac:dyDescent="0.3">
      <c r="A156" s="63"/>
      <c r="B156" s="63"/>
      <c r="C156" s="73"/>
      <c r="D156" s="187" t="s">
        <v>39</v>
      </c>
      <c r="E156" s="66">
        <f>IF(E155=0,0,E154/E155)</f>
        <v>4.0326086956521738</v>
      </c>
      <c r="F156" s="51"/>
      <c r="G156" s="91"/>
      <c r="H156" s="100"/>
      <c r="I156" s="4"/>
    </row>
    <row r="157" spans="1:9" ht="18" customHeight="1" x14ac:dyDescent="0.3">
      <c r="A157" s="63"/>
      <c r="B157" s="63"/>
      <c r="C157" s="73"/>
      <c r="D157" s="187" t="s">
        <v>35</v>
      </c>
      <c r="E157" s="52" t="s">
        <v>37</v>
      </c>
      <c r="F157" s="51"/>
      <c r="G157" s="91"/>
      <c r="H157" s="100"/>
      <c r="I157" s="4"/>
    </row>
    <row r="158" spans="1:9" ht="17.399999999999999" customHeight="1" x14ac:dyDescent="0.3">
      <c r="A158" s="62"/>
      <c r="B158" s="111"/>
      <c r="C158" s="302" t="s">
        <v>12</v>
      </c>
      <c r="D158" s="303"/>
      <c r="E158" s="112">
        <f>IF(AND(E156&gt;4,E157="SD"),4,IF(AND(E156&gt;4,E157="SW"),3,IF(E156=4,2,IF(0&lt;E156&lt;4,1,0))))</f>
        <v>4</v>
      </c>
      <c r="F158" s="51"/>
      <c r="G158" s="91"/>
      <c r="H158" s="100"/>
      <c r="I158" s="4"/>
    </row>
    <row r="159" spans="1:9" ht="16.5" customHeight="1" x14ac:dyDescent="0.3">
      <c r="A159" s="63"/>
      <c r="B159" s="110" t="s">
        <v>59</v>
      </c>
      <c r="C159" s="312" t="s">
        <v>63</v>
      </c>
      <c r="D159" s="316"/>
      <c r="E159" s="47"/>
      <c r="F159" s="51"/>
      <c r="G159" s="91"/>
      <c r="H159" s="100"/>
      <c r="I159" s="4"/>
    </row>
    <row r="160" spans="1:9" ht="15.6" x14ac:dyDescent="0.3">
      <c r="A160" s="63"/>
      <c r="B160" s="63"/>
      <c r="C160" s="73"/>
      <c r="D160" s="187" t="s">
        <v>68</v>
      </c>
      <c r="E160" s="52">
        <v>207</v>
      </c>
      <c r="F160" s="51"/>
      <c r="G160" s="91"/>
      <c r="H160" s="100"/>
      <c r="I160" s="4"/>
    </row>
    <row r="161" spans="1:9" x14ac:dyDescent="0.3">
      <c r="A161" s="63"/>
      <c r="B161" s="63"/>
      <c r="C161" s="73"/>
      <c r="D161" s="187" t="s">
        <v>38</v>
      </c>
      <c r="E161" s="52">
        <v>51</v>
      </c>
      <c r="F161" s="51"/>
      <c r="G161" s="91"/>
      <c r="H161" s="100"/>
      <c r="I161" s="4"/>
    </row>
    <row r="162" spans="1:9" x14ac:dyDescent="0.3">
      <c r="A162" s="63"/>
      <c r="B162" s="63"/>
      <c r="C162" s="73"/>
      <c r="D162" s="187" t="s">
        <v>41</v>
      </c>
      <c r="E162" s="66">
        <f>IF(E161=0,0,E160/E161)</f>
        <v>4.0588235294117645</v>
      </c>
      <c r="F162" s="51"/>
      <c r="G162" s="91"/>
      <c r="H162" s="100"/>
      <c r="I162" s="4"/>
    </row>
    <row r="163" spans="1:9" x14ac:dyDescent="0.3">
      <c r="A163" s="63"/>
      <c r="B163" s="63"/>
      <c r="C163" s="73"/>
      <c r="D163" s="187" t="s">
        <v>35</v>
      </c>
      <c r="E163" s="52" t="s">
        <v>37</v>
      </c>
      <c r="F163" s="51"/>
      <c r="G163" s="91"/>
      <c r="H163" s="100"/>
      <c r="I163" s="4"/>
    </row>
    <row r="164" spans="1:9" x14ac:dyDescent="0.3">
      <c r="A164" s="62"/>
      <c r="B164" s="111"/>
      <c r="C164" s="302" t="s">
        <v>12</v>
      </c>
      <c r="D164" s="303"/>
      <c r="E164" s="112">
        <f>IF(AND(E162&gt;4,E163="SD"),4,IF(AND(E162&gt;4,E163="SW"),3,IF(E162=4,2,IF(0&lt;E162&lt;4,1,0))))</f>
        <v>4</v>
      </c>
      <c r="F164" s="51"/>
      <c r="G164" s="91"/>
      <c r="H164" s="100"/>
      <c r="I164" s="4"/>
    </row>
    <row r="165" spans="1:9" ht="16.5" customHeight="1" x14ac:dyDescent="0.3">
      <c r="A165" s="62"/>
      <c r="B165" s="110" t="s">
        <v>59</v>
      </c>
      <c r="C165" s="312" t="s">
        <v>160</v>
      </c>
      <c r="D165" s="316"/>
      <c r="E165" s="47"/>
      <c r="F165" s="51"/>
      <c r="G165" s="91"/>
      <c r="H165" s="100"/>
      <c r="I165" s="4"/>
    </row>
    <row r="166" spans="1:9" ht="15.6" x14ac:dyDescent="0.3">
      <c r="A166" s="62"/>
      <c r="B166" s="63"/>
      <c r="C166" s="73"/>
      <c r="D166" s="187" t="s">
        <v>161</v>
      </c>
      <c r="E166" s="52">
        <v>207</v>
      </c>
      <c r="F166" s="51"/>
      <c r="G166" s="91"/>
      <c r="H166" s="100"/>
      <c r="I166" s="4"/>
    </row>
    <row r="167" spans="1:9" x14ac:dyDescent="0.3">
      <c r="A167" s="85"/>
      <c r="B167" s="63"/>
      <c r="C167" s="73"/>
      <c r="D167" s="187" t="s">
        <v>38</v>
      </c>
      <c r="E167" s="52">
        <v>51</v>
      </c>
      <c r="F167" s="51"/>
      <c r="G167" s="50"/>
      <c r="H167" s="107"/>
      <c r="I167" s="51"/>
    </row>
    <row r="168" spans="1:9" x14ac:dyDescent="0.3">
      <c r="A168" s="85"/>
      <c r="B168" s="63"/>
      <c r="C168" s="73"/>
      <c r="D168" s="187" t="s">
        <v>162</v>
      </c>
      <c r="E168" s="66">
        <f>IF(E167=0,0,E166/E167)</f>
        <v>4.0588235294117645</v>
      </c>
      <c r="F168" s="51"/>
      <c r="G168" s="50"/>
      <c r="H168" s="107"/>
      <c r="I168" s="51"/>
    </row>
    <row r="169" spans="1:9" x14ac:dyDescent="0.3">
      <c r="A169" s="85"/>
      <c r="B169" s="63"/>
      <c r="C169" s="73"/>
      <c r="D169" s="187" t="s">
        <v>35</v>
      </c>
      <c r="E169" s="52" t="s">
        <v>37</v>
      </c>
      <c r="F169" s="51"/>
      <c r="G169" s="50"/>
      <c r="H169" s="107"/>
      <c r="I169" s="51"/>
    </row>
    <row r="170" spans="1:9" x14ac:dyDescent="0.3">
      <c r="A170" s="85"/>
      <c r="B170" s="111"/>
      <c r="C170" s="302" t="s">
        <v>12</v>
      </c>
      <c r="D170" s="303"/>
      <c r="E170" s="112">
        <f>IF(AND(E168&gt;2,E169="SD"),4,IF(AND(E168&gt;2,E169="SW"),3,IF(E168=2,2,IF(0&lt;E168&lt;2,1,0))))</f>
        <v>4</v>
      </c>
      <c r="F170" s="51"/>
      <c r="G170" s="50"/>
      <c r="H170" s="107"/>
      <c r="I170" s="51"/>
    </row>
    <row r="171" spans="1:9" x14ac:dyDescent="0.3">
      <c r="A171" s="85"/>
      <c r="B171" s="46"/>
      <c r="C171" s="53"/>
      <c r="D171" s="53"/>
      <c r="E171" s="48"/>
      <c r="F171" s="51"/>
      <c r="G171" s="50"/>
      <c r="H171" s="107"/>
      <c r="I171" s="51"/>
    </row>
    <row r="172" spans="1:9" ht="19.2" customHeight="1" x14ac:dyDescent="0.3">
      <c r="A172" s="63">
        <f>A146+1</f>
        <v>16</v>
      </c>
      <c r="B172" s="204" t="s">
        <v>60</v>
      </c>
      <c r="C172" s="312" t="s">
        <v>238</v>
      </c>
      <c r="D172" s="316"/>
      <c r="E172" s="287">
        <v>4</v>
      </c>
      <c r="F172" s="51"/>
      <c r="G172" s="286" t="s">
        <v>229</v>
      </c>
      <c r="H172" s="286"/>
      <c r="I172" s="286"/>
    </row>
    <row r="173" spans="1:9" ht="18" customHeight="1" x14ac:dyDescent="0.3">
      <c r="A173" s="63"/>
      <c r="B173" s="229"/>
      <c r="C173" s="311" t="str">
        <f>'Matriks Penilaian'!$E$29</f>
        <v>Kesesuaian ruang tetap mahasiswa Pendidikan  Profesi Konselor, status, dan kelengkapan</v>
      </c>
      <c r="D173" s="312"/>
      <c r="E173" s="288"/>
      <c r="F173" s="51"/>
      <c r="G173" s="286"/>
      <c r="H173" s="286"/>
      <c r="I173" s="286"/>
    </row>
    <row r="174" spans="1:9" ht="32.4" customHeight="1" x14ac:dyDescent="0.3">
      <c r="A174" s="62"/>
      <c r="B174" s="62"/>
      <c r="C174" s="60">
        <v>4</v>
      </c>
      <c r="D174" s="217" t="str">
        <f>'Matriks Penilaian'!$F$29</f>
        <v xml:space="preserve">Luas ruang kerja mandiri mahasiswa  &gt; 2 m2 per mahasiswa dan berstatus milik sendiri  </v>
      </c>
      <c r="E174" s="47"/>
      <c r="F174" s="51"/>
      <c r="G174" s="286"/>
      <c r="H174" s="286"/>
      <c r="I174" s="286"/>
    </row>
    <row r="175" spans="1:9" ht="26.4" customHeight="1" x14ac:dyDescent="0.3">
      <c r="A175" s="62"/>
      <c r="B175" s="62"/>
      <c r="C175" s="60">
        <v>3</v>
      </c>
      <c r="D175" s="217" t="str">
        <f>'Matriks Penilaian'!$G$29</f>
        <v>Luas ruang kerja mandiri mahasiswa  &gt; 2 m2 per mahasiswa dan berstatus SW</v>
      </c>
      <c r="E175" s="47"/>
      <c r="F175" s="51"/>
      <c r="G175" s="50"/>
      <c r="H175" s="107"/>
      <c r="I175" s="51"/>
    </row>
    <row r="176" spans="1:9" ht="15.6" customHeight="1" x14ac:dyDescent="0.3">
      <c r="A176" s="62"/>
      <c r="B176" s="62"/>
      <c r="C176" s="60">
        <v>2</v>
      </c>
      <c r="D176" s="217" t="str">
        <f>'Matriks Penilaian'!$H$29</f>
        <v>Luas ruang kerja mandiri mahasiswa = 2 m2 per mahasiswa</v>
      </c>
      <c r="E176" s="47"/>
      <c r="F176" s="51"/>
      <c r="G176" s="50"/>
      <c r="H176" s="51"/>
      <c r="I176" s="51"/>
    </row>
    <row r="177" spans="1:9" ht="15.6" customHeight="1" x14ac:dyDescent="0.3">
      <c r="A177" s="62"/>
      <c r="B177" s="62"/>
      <c r="C177" s="60">
        <v>1</v>
      </c>
      <c r="D177" s="217" t="str">
        <f>'Matriks Penilaian'!$I$29</f>
        <v>Luas ruang kerja mandiri mahasiswa &lt; 2 m2 per mahasiswa</v>
      </c>
      <c r="E177" s="47"/>
      <c r="F177" s="51"/>
      <c r="G177" s="50"/>
      <c r="H177" s="51"/>
      <c r="I177" s="51"/>
    </row>
    <row r="178" spans="1:9" x14ac:dyDescent="0.3">
      <c r="A178" s="62"/>
      <c r="B178" s="111"/>
      <c r="C178" s="304" t="s">
        <v>12</v>
      </c>
      <c r="D178" s="305"/>
      <c r="E178" s="104">
        <f>IF(OR(E172&gt;4,E172&lt;1), "Salah Isi", E172)</f>
        <v>4</v>
      </c>
      <c r="F178" s="51"/>
      <c r="G178" s="42"/>
      <c r="H178" s="51"/>
      <c r="I178" s="51"/>
    </row>
    <row r="179" spans="1:9" x14ac:dyDescent="0.3">
      <c r="A179" s="85"/>
      <c r="B179" s="46"/>
      <c r="C179" s="53"/>
      <c r="D179" s="53"/>
      <c r="E179" s="48"/>
      <c r="F179" s="51"/>
      <c r="G179" s="50"/>
      <c r="H179" s="107"/>
      <c r="I179" s="51"/>
    </row>
    <row r="180" spans="1:9" ht="31.8" customHeight="1" x14ac:dyDescent="0.3">
      <c r="A180" s="63">
        <f>A172+1</f>
        <v>17</v>
      </c>
      <c r="B180" s="230" t="s">
        <v>61</v>
      </c>
      <c r="C180" s="312" t="s">
        <v>330</v>
      </c>
      <c r="D180" s="316"/>
      <c r="E180" s="233">
        <f>AVERAGE(E186,E192)</f>
        <v>4</v>
      </c>
      <c r="F180" s="51"/>
      <c r="G180" s="286" t="s">
        <v>165</v>
      </c>
      <c r="H180" s="286"/>
      <c r="I180" s="286"/>
    </row>
    <row r="181" spans="1:9" ht="16.8" customHeight="1" x14ac:dyDescent="0.3">
      <c r="A181" s="63"/>
      <c r="B181" s="231" t="s">
        <v>239</v>
      </c>
      <c r="C181" s="311" t="s">
        <v>331</v>
      </c>
      <c r="D181" s="312"/>
      <c r="E181" s="52">
        <v>4</v>
      </c>
      <c r="F181" s="51"/>
      <c r="G181" s="286"/>
      <c r="H181" s="286"/>
      <c r="I181" s="286"/>
    </row>
    <row r="182" spans="1:9" ht="30" customHeight="1" x14ac:dyDescent="0.3">
      <c r="A182" s="62"/>
      <c r="B182" s="62"/>
      <c r="C182" s="60">
        <v>4</v>
      </c>
      <c r="D182" s="217" t="str">
        <f>'Matriks Penilaian'!$F$30</f>
        <v>Rerata luas ruang praktikum layanan bimbingan &gt; 4 m2 per mahasiswa dan milik sendiri</v>
      </c>
      <c r="E182" s="47"/>
      <c r="F182" s="51"/>
      <c r="G182" s="286"/>
      <c r="H182" s="286"/>
      <c r="I182" s="286"/>
    </row>
    <row r="183" spans="1:9" ht="30" customHeight="1" x14ac:dyDescent="0.3">
      <c r="A183" s="62"/>
      <c r="B183" s="62"/>
      <c r="C183" s="60">
        <v>3</v>
      </c>
      <c r="D183" s="217" t="str">
        <f>'Matriks Penilaian'!$G$30</f>
        <v>Rerata luas ruang praktikum layanan bimbingan &gt; 4 m2 per mahasiswa dan berstatus SW</v>
      </c>
      <c r="E183" s="47"/>
      <c r="F183" s="51"/>
      <c r="G183" s="50"/>
      <c r="H183" s="107"/>
      <c r="I183" s="51"/>
    </row>
    <row r="184" spans="1:9" ht="17.399999999999999" customHeight="1" x14ac:dyDescent="0.3">
      <c r="A184" s="62"/>
      <c r="B184" s="62"/>
      <c r="C184" s="60">
        <v>2</v>
      </c>
      <c r="D184" s="217" t="str">
        <f>'Matriks Penilaian'!$H$30</f>
        <v xml:space="preserve">Rerata luas ruang praktikum layanan bimbingan = 4 m2 per mahasiswa  </v>
      </c>
      <c r="E184" s="47"/>
      <c r="F184" s="51"/>
      <c r="G184" s="50"/>
      <c r="H184" s="51"/>
      <c r="I184" s="51"/>
    </row>
    <row r="185" spans="1:9" ht="17.399999999999999" customHeight="1" x14ac:dyDescent="0.3">
      <c r="A185" s="62"/>
      <c r="B185" s="62"/>
      <c r="C185" s="60">
        <v>1</v>
      </c>
      <c r="D185" s="217" t="str">
        <f>'Matriks Penilaian'!$I$30</f>
        <v xml:space="preserve">Rerata luas ruang bimbingan &lt; 4 m2 per mahasiswa             </v>
      </c>
      <c r="E185" s="47"/>
      <c r="F185" s="51"/>
      <c r="G185" s="50"/>
      <c r="H185" s="51"/>
      <c r="I185" s="51"/>
    </row>
    <row r="186" spans="1:9" ht="17.399999999999999" customHeight="1" x14ac:dyDescent="0.3">
      <c r="A186" s="62"/>
      <c r="B186" s="111"/>
      <c r="C186" s="304" t="s">
        <v>12</v>
      </c>
      <c r="D186" s="305"/>
      <c r="E186" s="104">
        <f>IF(OR(E181&gt;4,E181&lt;1), "Salah Isi", E181)</f>
        <v>4</v>
      </c>
      <c r="F186" s="51"/>
      <c r="G186" s="42"/>
      <c r="H186" s="51"/>
      <c r="I186" s="51"/>
    </row>
    <row r="187" spans="1:9" ht="16.8" customHeight="1" x14ac:dyDescent="0.3">
      <c r="A187" s="85"/>
      <c r="B187" s="231" t="s">
        <v>239</v>
      </c>
      <c r="C187" s="311" t="s">
        <v>332</v>
      </c>
      <c r="D187" s="312"/>
      <c r="E187" s="52">
        <v>4</v>
      </c>
      <c r="F187" s="51"/>
      <c r="G187" s="42"/>
      <c r="H187" s="51"/>
      <c r="I187" s="51"/>
    </row>
    <row r="188" spans="1:9" ht="16.8" customHeight="1" x14ac:dyDescent="0.3">
      <c r="A188" s="85"/>
      <c r="B188" s="62"/>
      <c r="C188" s="60">
        <v>4</v>
      </c>
      <c r="D188" s="217" t="str">
        <f>'Matriks Penilaian'!$F$31</f>
        <v>Rerata luas ruang praktikum layanan konseling &gt; 32 m2 dan milik sendiri</v>
      </c>
      <c r="E188" s="47"/>
      <c r="F188" s="51"/>
      <c r="G188" s="42"/>
      <c r="H188" s="51"/>
      <c r="I188" s="51"/>
    </row>
    <row r="189" spans="1:9" ht="16.8" customHeight="1" x14ac:dyDescent="0.3">
      <c r="A189" s="85"/>
      <c r="B189" s="62"/>
      <c r="C189" s="60">
        <v>3</v>
      </c>
      <c r="D189" s="217" t="str">
        <f>'Matriks Penilaian'!$G$31</f>
        <v>Rerata luas ruang praktikum layanan konseling &gt; 32 m2 dan berstatus SW</v>
      </c>
      <c r="E189" s="47"/>
      <c r="F189" s="51"/>
      <c r="G189" s="42"/>
      <c r="H189" s="51"/>
      <c r="I189" s="51"/>
    </row>
    <row r="190" spans="1:9" ht="16.8" customHeight="1" x14ac:dyDescent="0.3">
      <c r="A190" s="85"/>
      <c r="B190" s="62"/>
      <c r="C190" s="60">
        <v>2</v>
      </c>
      <c r="D190" s="217" t="str">
        <f>'Matriks Penilaian'!$H$31</f>
        <v xml:space="preserve">Rerata luas ruang praktikum layanan konseling = 32 m2 </v>
      </c>
      <c r="E190" s="47"/>
      <c r="F190" s="51"/>
      <c r="G190" s="42"/>
      <c r="H190" s="51"/>
      <c r="I190" s="51"/>
    </row>
    <row r="191" spans="1:9" ht="16.8" customHeight="1" x14ac:dyDescent="0.3">
      <c r="A191" s="85"/>
      <c r="B191" s="62"/>
      <c r="C191" s="60">
        <v>1</v>
      </c>
      <c r="D191" s="217" t="str">
        <f>'Matriks Penilaian'!$I$31</f>
        <v xml:space="preserve">Rerata luas ruang praktikum layanan konseling &lt; 32 m2 </v>
      </c>
      <c r="E191" s="47"/>
      <c r="F191" s="51"/>
      <c r="G191" s="42"/>
      <c r="H191" s="51"/>
      <c r="I191" s="51"/>
    </row>
    <row r="192" spans="1:9" ht="16.8" customHeight="1" x14ac:dyDescent="0.3">
      <c r="A192" s="85"/>
      <c r="B192" s="111"/>
      <c r="C192" s="304" t="s">
        <v>12</v>
      </c>
      <c r="D192" s="305"/>
      <c r="E192" s="104">
        <f>IF(OR(E187&gt;4,E187&lt;1), "Salah Isi", E187)</f>
        <v>4</v>
      </c>
      <c r="F192" s="51"/>
      <c r="G192" s="42"/>
      <c r="H192" s="51"/>
      <c r="I192" s="51"/>
    </row>
    <row r="193" spans="1:9" x14ac:dyDescent="0.3">
      <c r="A193" s="85"/>
      <c r="B193" s="46"/>
      <c r="C193" s="53"/>
      <c r="D193" s="53"/>
      <c r="E193" s="48"/>
      <c r="F193" s="51"/>
      <c r="G193" s="50"/>
      <c r="H193" s="107"/>
      <c r="I193" s="51"/>
    </row>
    <row r="194" spans="1:9" ht="19.8" customHeight="1" x14ac:dyDescent="0.3">
      <c r="A194" s="63">
        <f>A180+1</f>
        <v>18</v>
      </c>
      <c r="B194" s="110" t="s">
        <v>167</v>
      </c>
      <c r="C194" s="312" t="s">
        <v>240</v>
      </c>
      <c r="D194" s="316"/>
      <c r="E194" s="287">
        <v>4</v>
      </c>
      <c r="F194" s="51"/>
      <c r="G194" s="364" t="s">
        <v>166</v>
      </c>
      <c r="H194" s="365"/>
      <c r="I194" s="366"/>
    </row>
    <row r="195" spans="1:9" ht="87" customHeight="1" x14ac:dyDescent="0.3">
      <c r="A195" s="62"/>
      <c r="B195" s="63"/>
      <c r="C195" s="311" t="str">
        <f>'Matriks Penilaian'!$E$32</f>
        <v>Pusat/Unit Layanan Bimbingan dan Konseling yang akan digunakan sebagai fasilitas praktik langsung mahasiswa melaksanakan layanan bimbingan dan konseling guna pencapaian kompetensi profesi konselor. Jika belum memiliki Pusat/Unit Layanan Bimbingan dan Konseling sendiri maka pengusul wajib melampirkan Perjanjian Kerjasama (MoA)/Perjanjian Sewa Menyewa dengan pihak ke dua disertai rencana aktivitas rinci, sebagai data pendukung.</v>
      </c>
      <c r="D195" s="312"/>
      <c r="E195" s="288"/>
      <c r="F195" s="51"/>
      <c r="G195" s="369"/>
      <c r="H195" s="370"/>
      <c r="I195" s="371"/>
    </row>
    <row r="196" spans="1:9" ht="28.2" customHeight="1" x14ac:dyDescent="0.3">
      <c r="A196" s="62"/>
      <c r="B196" s="62"/>
      <c r="C196" s="60">
        <v>4</v>
      </c>
      <c r="D196" s="217" t="str">
        <f>'Matriks Penilaian'!$F$32</f>
        <v>Memiliki  pusat/unit  layanan bimbingan  dan konseling yang dapat digunakan untuk praktik layanan yang sangat memadai dan memiliki perjanjian kerjasama</v>
      </c>
      <c r="E196" s="47"/>
      <c r="F196" s="51"/>
      <c r="G196" s="51"/>
      <c r="H196" s="107"/>
      <c r="I196" s="51"/>
    </row>
    <row r="197" spans="1:9" ht="28.2" customHeight="1" x14ac:dyDescent="0.3">
      <c r="A197" s="62"/>
      <c r="B197" s="62"/>
      <c r="C197" s="60">
        <v>3</v>
      </c>
      <c r="D197" s="217" t="str">
        <f>'Matriks Penilaian'!$G$32</f>
        <v>Memiliki  pusat/unit  layanan bimbingan  dan konseling yang dapat digunakan untuk praktik  memadai dan memiliki perjanjian kerjasama</v>
      </c>
      <c r="E197" s="47"/>
      <c r="F197" s="51"/>
      <c r="G197" s="51"/>
      <c r="H197" s="107"/>
      <c r="I197" s="51"/>
    </row>
    <row r="198" spans="1:9" ht="33" customHeight="1" x14ac:dyDescent="0.3">
      <c r="A198" s="62"/>
      <c r="B198" s="62"/>
      <c r="C198" s="60">
        <v>2</v>
      </c>
      <c r="D198" s="217" t="str">
        <f>'Matriks Penilaian'!$H$32</f>
        <v>Memiliki  pusat/unit  layanan bimbingan  dan konseling yang  dapat digunakan untuk praktik cukup memadai dan memilki perjanjian kerjasama</v>
      </c>
      <c r="E198" s="47"/>
      <c r="F198" s="51"/>
      <c r="G198" s="51"/>
      <c r="H198" s="107"/>
      <c r="I198" s="51"/>
    </row>
    <row r="199" spans="1:9" ht="45" customHeight="1" x14ac:dyDescent="0.3">
      <c r="A199" s="62"/>
      <c r="B199" s="62"/>
      <c r="C199" s="60">
        <v>1</v>
      </c>
      <c r="D199" s="217" t="str">
        <f>'Matriks Penilaian'!$I$32</f>
        <v>Memiliki  pusat/unit  layanan bimbingan  dan konseling dapat digunakan untuk praktik kurang memadai dan tidak memilki perjanjian kerjasama atau tidak memiliki pusat layanan Bimbingan dan Konseling</v>
      </c>
      <c r="E199" s="47"/>
      <c r="F199" s="51"/>
      <c r="G199" s="51"/>
      <c r="H199" s="107"/>
      <c r="I199" s="51"/>
    </row>
    <row r="200" spans="1:9" x14ac:dyDescent="0.3">
      <c r="A200" s="62"/>
      <c r="B200" s="111"/>
      <c r="C200" s="304" t="s">
        <v>12</v>
      </c>
      <c r="D200" s="305"/>
      <c r="E200" s="104">
        <f>IF(OR(E194&gt;4,E194&lt;1), "Salah Isi", E194)</f>
        <v>4</v>
      </c>
      <c r="F200" s="51"/>
      <c r="G200" s="42"/>
      <c r="H200" s="107"/>
      <c r="I200" s="51"/>
    </row>
    <row r="201" spans="1:9" x14ac:dyDescent="0.3">
      <c r="A201" s="85"/>
      <c r="B201" s="46"/>
      <c r="C201" s="53"/>
      <c r="D201" s="53"/>
      <c r="E201" s="48"/>
      <c r="F201" s="51"/>
      <c r="G201" s="50"/>
      <c r="H201" s="107"/>
      <c r="I201" s="51"/>
    </row>
    <row r="202" spans="1:9" ht="17.399999999999999" customHeight="1" x14ac:dyDescent="0.3">
      <c r="A202" s="63">
        <f>A194+1</f>
        <v>19</v>
      </c>
      <c r="B202" s="110" t="s">
        <v>170</v>
      </c>
      <c r="C202" s="312" t="s">
        <v>248</v>
      </c>
      <c r="D202" s="316"/>
      <c r="E202" s="287">
        <v>4</v>
      </c>
      <c r="F202" s="51"/>
      <c r="G202" s="286" t="s">
        <v>168</v>
      </c>
      <c r="H202" s="286"/>
      <c r="I202" s="286"/>
    </row>
    <row r="203" spans="1:9" ht="30" customHeight="1" x14ac:dyDescent="0.3">
      <c r="A203" s="63"/>
      <c r="B203" s="63"/>
      <c r="C203" s="311" t="str">
        <f>'Matriks Penilaian'!$E$33</f>
        <v>Keterpenuhan persyaratan wahana praktik - informasi/data wahana praktik yang digunakan pada pembelajaran PPK.</v>
      </c>
      <c r="D203" s="312"/>
      <c r="E203" s="288"/>
      <c r="F203" s="51"/>
      <c r="G203" s="286"/>
      <c r="H203" s="286"/>
      <c r="I203" s="286"/>
    </row>
    <row r="204" spans="1:9" ht="28.8" customHeight="1" x14ac:dyDescent="0.3">
      <c r="A204" s="62"/>
      <c r="B204" s="62"/>
      <c r="C204" s="60">
        <v>4</v>
      </c>
      <c r="D204" s="217" t="str">
        <f>'Matriks Penilaian'!$F$33</f>
        <v>Terdapat dua atau lebih wahana praktik dalam bentuk sekolah dan pusat rehabilitasi dan fasilitas yang lainnya, dan semuanya milik sendiri</v>
      </c>
      <c r="E204" s="47"/>
      <c r="F204" s="51"/>
      <c r="G204" s="286"/>
      <c r="H204" s="286"/>
      <c r="I204" s="286"/>
    </row>
    <row r="205" spans="1:9" ht="28.8" customHeight="1" x14ac:dyDescent="0.3">
      <c r="A205" s="62"/>
      <c r="B205" s="62"/>
      <c r="C205" s="60">
        <v>3</v>
      </c>
      <c r="D205" s="217" t="str">
        <f>'Matriks Penilaian'!$G$33</f>
        <v>Terdapat dua atau lebih wahana praktik dalam bentuk sekolah dan pusat rehabilitasi dan fasilitas yang lainnya, dan semuanya berstatus kerjasama (KS)</v>
      </c>
      <c r="E205" s="47"/>
      <c r="F205" s="51"/>
      <c r="G205" s="1"/>
      <c r="H205" s="1"/>
      <c r="I205" s="1"/>
    </row>
    <row r="206" spans="1:9" ht="28.8" customHeight="1" x14ac:dyDescent="0.3">
      <c r="A206" s="62"/>
      <c r="B206" s="62"/>
      <c r="C206" s="60">
        <v>2</v>
      </c>
      <c r="D206" s="217" t="str">
        <f>'Matriks Penilaian'!$H$33</f>
        <v>Terdapat dua wahana praktik dalam bentuk sekolah dan pusat rehabilitasi, dan semuanya berstatus kerjasama atau sewa (KS atau SW)</v>
      </c>
      <c r="E206" s="47"/>
      <c r="F206" s="51"/>
      <c r="G206" s="1"/>
      <c r="H206" s="1"/>
      <c r="I206" s="1"/>
    </row>
    <row r="207" spans="1:9" ht="28.8" customHeight="1" x14ac:dyDescent="0.3">
      <c r="A207" s="62"/>
      <c r="B207" s="62"/>
      <c r="C207" s="60">
        <v>1</v>
      </c>
      <c r="D207" s="217" t="str">
        <f>'Matriks Penilaian'!$I$33</f>
        <v>Terdapat satu wahana praktik dalam bentuk sekolah atau pusat rehabilitasi, dan berstatus kerja sama atau sewa (KS atau SW) atau tidak memiliki wahana praktik</v>
      </c>
      <c r="E207" s="47"/>
      <c r="F207" s="51"/>
      <c r="G207" s="51"/>
      <c r="H207" s="107"/>
      <c r="I207" s="51"/>
    </row>
    <row r="208" spans="1:9" x14ac:dyDescent="0.3">
      <c r="A208" s="62"/>
      <c r="B208" s="111"/>
      <c r="C208" s="304" t="s">
        <v>12</v>
      </c>
      <c r="D208" s="305"/>
      <c r="E208" s="104">
        <f>IF(OR(E202&gt;4,E202&lt;1), "Salah Isi", E202)</f>
        <v>4</v>
      </c>
      <c r="F208" s="51"/>
      <c r="G208" s="42"/>
      <c r="H208" s="107"/>
      <c r="I208" s="51"/>
    </row>
    <row r="209" spans="1:9" x14ac:dyDescent="0.3">
      <c r="A209" s="85"/>
      <c r="B209" s="46"/>
      <c r="C209" s="53"/>
      <c r="D209" s="53"/>
      <c r="E209" s="48"/>
      <c r="F209" s="51"/>
      <c r="G209" s="50"/>
      <c r="H209" s="107"/>
      <c r="I209" s="51"/>
    </row>
    <row r="210" spans="1:9" ht="16.8" customHeight="1" x14ac:dyDescent="0.3">
      <c r="A210" s="63"/>
      <c r="B210" s="230" t="s">
        <v>62</v>
      </c>
      <c r="C210" s="312" t="s">
        <v>302</v>
      </c>
      <c r="D210" s="316"/>
      <c r="E210" s="258"/>
      <c r="F210" s="51"/>
      <c r="G210" s="1"/>
      <c r="H210" s="1"/>
      <c r="I210" s="1"/>
    </row>
    <row r="211" spans="1:9" ht="16.8" customHeight="1" x14ac:dyDescent="0.3">
      <c r="A211" s="63">
        <f>A202+1</f>
        <v>20</v>
      </c>
      <c r="B211" s="229" t="s">
        <v>303</v>
      </c>
      <c r="C211" s="311" t="s">
        <v>304</v>
      </c>
      <c r="D211" s="312"/>
      <c r="E211" s="287">
        <v>4</v>
      </c>
      <c r="F211" s="51"/>
      <c r="G211" s="286" t="s">
        <v>305</v>
      </c>
      <c r="H211" s="286"/>
      <c r="I211" s="286"/>
    </row>
    <row r="212" spans="1:9" ht="16.8" customHeight="1" x14ac:dyDescent="0.3">
      <c r="A212" s="63"/>
      <c r="B212" s="63"/>
      <c r="C212" s="311" t="str">
        <f>'Matriks Penilaian'!$E$34</f>
        <v>Keterpenuhan persyaratan jumlah dan jenis peralatan ruang akademik khusus</v>
      </c>
      <c r="D212" s="312"/>
      <c r="E212" s="288"/>
      <c r="F212" s="51"/>
      <c r="G212" s="286"/>
      <c r="H212" s="286"/>
      <c r="I212" s="286"/>
    </row>
    <row r="213" spans="1:9" ht="62.4" customHeight="1" x14ac:dyDescent="0.3">
      <c r="A213" s="62"/>
      <c r="B213" s="62"/>
      <c r="C213" s="60">
        <v>4</v>
      </c>
      <c r="D213" s="217" t="str">
        <f>'Matriks Penilaian'!$F$34</f>
        <v>Peralatan yang dimiliki adalah instrumen tes dan non tes, kaca satu arah (one-way mirror atau one-way glass) atau menggunakan closed circuit television (CCTV), kursi relaksasi, televisi, kamera dinamik, kamera video, cermin dll masing-masing satu buah</v>
      </c>
      <c r="E213" s="47"/>
      <c r="F213" s="51"/>
      <c r="G213" s="286"/>
      <c r="H213" s="286"/>
      <c r="I213" s="286"/>
    </row>
    <row r="214" spans="1:9" ht="42" customHeight="1" x14ac:dyDescent="0.3">
      <c r="A214" s="62"/>
      <c r="B214" s="62"/>
      <c r="C214" s="60">
        <v>3</v>
      </c>
      <c r="D214" s="217" t="str">
        <f>'Matriks Penilaian'!$G$34</f>
        <v>Peralatan yang dimiliki adalah instrumen tes dan non tes, kaca satu arah (one-way mirror atau one-way glass), kursi relaksasi, televisi, kamera dinamik, kamera video, cermin dll masing-masing satu buah</v>
      </c>
      <c r="E214" s="47"/>
      <c r="F214" s="51"/>
      <c r="G214" s="1"/>
      <c r="H214" s="1"/>
      <c r="I214" s="1"/>
    </row>
    <row r="215" spans="1:9" ht="45" customHeight="1" x14ac:dyDescent="0.3">
      <c r="A215" s="62"/>
      <c r="B215" s="62"/>
      <c r="C215" s="60">
        <v>2</v>
      </c>
      <c r="D215" s="217" t="str">
        <f>'Matriks Penilaian'!$H$34</f>
        <v>Peralatan yang dimiliki adalah instrumen tes dan non tes, kaca satu arah (one-way mirror atau one-way glass), kursi relaksasi, televisi, kamera dinamik, kamera video dll masing-masing satu buah</v>
      </c>
      <c r="E215" s="47"/>
      <c r="F215" s="51"/>
      <c r="G215" s="1"/>
      <c r="H215" s="1"/>
      <c r="I215" s="1"/>
    </row>
    <row r="216" spans="1:9" ht="16.8" customHeight="1" x14ac:dyDescent="0.3">
      <c r="A216" s="62"/>
      <c r="B216" s="62"/>
      <c r="C216" s="60">
        <v>1</v>
      </c>
      <c r="D216" s="217" t="str">
        <f>'Matriks Penilaian'!$I$34</f>
        <v>Peralatan tidak memadai atau tidak ada peralatan sama sekali</v>
      </c>
      <c r="E216" s="47"/>
      <c r="F216" s="51"/>
      <c r="G216" s="51"/>
      <c r="H216" s="107"/>
      <c r="I216" s="51"/>
    </row>
    <row r="217" spans="1:9" ht="16.8" customHeight="1" x14ac:dyDescent="0.3">
      <c r="A217" s="62"/>
      <c r="B217" s="111"/>
      <c r="C217" s="304" t="s">
        <v>12</v>
      </c>
      <c r="D217" s="305"/>
      <c r="E217" s="104">
        <f>IF(OR(E211&gt;4,E211&lt;1), "Salah Isi", E211)</f>
        <v>4</v>
      </c>
      <c r="F217" s="51"/>
      <c r="G217" s="42"/>
      <c r="H217" s="107"/>
      <c r="I217" s="51"/>
    </row>
    <row r="218" spans="1:9" x14ac:dyDescent="0.3">
      <c r="A218" s="85"/>
      <c r="B218" s="46"/>
      <c r="C218" s="53"/>
      <c r="D218" s="53"/>
      <c r="E218" s="48"/>
      <c r="F218" s="51"/>
      <c r="G218" s="50"/>
      <c r="H218" s="107"/>
      <c r="I218" s="51"/>
    </row>
    <row r="219" spans="1:9" ht="16.8" customHeight="1" x14ac:dyDescent="0.3">
      <c r="A219" s="63">
        <f>A211+1</f>
        <v>21</v>
      </c>
      <c r="B219" s="204" t="s">
        <v>308</v>
      </c>
      <c r="C219" s="311" t="s">
        <v>306</v>
      </c>
      <c r="D219" s="312"/>
      <c r="E219" s="287">
        <v>4</v>
      </c>
      <c r="F219" s="51"/>
      <c r="G219" s="286" t="s">
        <v>307</v>
      </c>
      <c r="H219" s="286"/>
      <c r="I219" s="286"/>
    </row>
    <row r="220" spans="1:9" ht="16.8" customHeight="1" x14ac:dyDescent="0.3">
      <c r="A220" s="63"/>
      <c r="B220" s="63"/>
      <c r="C220" s="311" t="str">
        <f>'Matriks Penilaian'!$E$35</f>
        <v>Keterpenuhan persyaratan jumlah dan jenis fasilitas ruang akademik khusus</v>
      </c>
      <c r="D220" s="312"/>
      <c r="E220" s="288"/>
      <c r="F220" s="51"/>
      <c r="G220" s="286"/>
      <c r="H220" s="286"/>
      <c r="I220" s="286"/>
    </row>
    <row r="221" spans="1:9" ht="27" customHeight="1" x14ac:dyDescent="0.3">
      <c r="A221" s="62"/>
      <c r="B221" s="62"/>
      <c r="C221" s="60">
        <v>4</v>
      </c>
      <c r="D221" s="217" t="str">
        <f>'Matriks Penilaian'!$F$35</f>
        <v>Internet dengan bandwith &gt;= 50 Mbps, dilengkapi dengan fasilitas teleconference, dan terintegrasi dengan Sistem Informasi Akademik</v>
      </c>
      <c r="E221" s="47"/>
      <c r="F221" s="51"/>
      <c r="G221" s="286"/>
      <c r="H221" s="286"/>
      <c r="I221" s="286"/>
    </row>
    <row r="222" spans="1:9" ht="27" customHeight="1" x14ac:dyDescent="0.3">
      <c r="A222" s="62"/>
      <c r="B222" s="62"/>
      <c r="C222" s="60">
        <v>3</v>
      </c>
      <c r="D222" s="217" t="str">
        <f>'Matriks Penilaian'!$G$35</f>
        <v>Internet dengan bandwith 20 - 50 Mbps, memiliki fasilitas teleconference, dan tidak terintegrasi dengan Sistem Informasi Akademik</v>
      </c>
      <c r="E222" s="47"/>
      <c r="F222" s="51"/>
      <c r="G222" s="1"/>
      <c r="H222" s="1"/>
      <c r="I222" s="1"/>
    </row>
    <row r="223" spans="1:9" ht="27" customHeight="1" x14ac:dyDescent="0.3">
      <c r="A223" s="62"/>
      <c r="B223" s="62"/>
      <c r="C223" s="60">
        <v>2</v>
      </c>
      <c r="D223" s="217" t="str">
        <f>'Matriks Penilaian'!$H$35</f>
        <v>Internet dengan bandwith =&lt; 20 Mbps dan tidak terintegrasi dengan Sistem Informasi Akademik</v>
      </c>
      <c r="E223" s="47"/>
      <c r="F223" s="51"/>
      <c r="G223" s="1"/>
      <c r="H223" s="1"/>
      <c r="I223" s="1"/>
    </row>
    <row r="224" spans="1:9" ht="16.8" customHeight="1" x14ac:dyDescent="0.3">
      <c r="A224" s="62"/>
      <c r="B224" s="62"/>
      <c r="C224" s="60">
        <v>1</v>
      </c>
      <c r="D224" s="217" t="str">
        <f>'Matriks Penilaian'!$I$35</f>
        <v>Tidak ada nilai &lt; 2</v>
      </c>
      <c r="E224" s="47"/>
      <c r="F224" s="51"/>
      <c r="G224" s="51"/>
      <c r="H224" s="107"/>
      <c r="I224" s="51"/>
    </row>
    <row r="225" spans="1:9" ht="16.8" customHeight="1" x14ac:dyDescent="0.3">
      <c r="A225" s="62"/>
      <c r="B225" s="111"/>
      <c r="C225" s="304" t="s">
        <v>12</v>
      </c>
      <c r="D225" s="305"/>
      <c r="E225" s="104">
        <f>IF(OR(E219&gt;4,E219&lt;2), "Salah Isi", E219)</f>
        <v>4</v>
      </c>
      <c r="F225" s="51"/>
      <c r="G225" s="42"/>
      <c r="H225" s="107"/>
      <c r="I225" s="51"/>
    </row>
    <row r="226" spans="1:9" x14ac:dyDescent="0.3">
      <c r="A226" s="85"/>
      <c r="B226" s="46"/>
      <c r="C226" s="53"/>
      <c r="D226" s="53"/>
      <c r="E226" s="48"/>
      <c r="F226" s="51"/>
      <c r="G226" s="50"/>
      <c r="H226" s="107"/>
      <c r="I226" s="51"/>
    </row>
    <row r="227" spans="1:9" ht="16.5" customHeight="1" x14ac:dyDescent="0.3">
      <c r="A227" s="63">
        <f>A219+1</f>
        <v>22</v>
      </c>
      <c r="B227" s="259" t="s">
        <v>310</v>
      </c>
      <c r="C227" s="312" t="s">
        <v>169</v>
      </c>
      <c r="D227" s="316"/>
      <c r="E227" s="52">
        <v>4</v>
      </c>
      <c r="F227" s="51"/>
      <c r="G227" s="286" t="s">
        <v>73</v>
      </c>
      <c r="H227" s="286"/>
      <c r="I227" s="286"/>
    </row>
    <row r="228" spans="1:9" ht="110.4" customHeight="1" x14ac:dyDescent="0.3">
      <c r="A228" s="62"/>
      <c r="B228" s="64"/>
      <c r="C228" s="306" t="str">
        <f>'Matriks Penilaian'!$E$36</f>
        <v>Tenaga Kependidikan paling sedikit berjumlah 3 (tiga) orang berusia paling tinggi 56 (lima puluh enam) tahun, dan bersedia bekerja penuh waktu selama 37,5 (tiga puluh tujuh koma lima) jam per minggu dengan rincian:
1. 2 (dua) orang untuk melayani Program Studi Pendidikan Profesi Konselor yang diusulkan dengan satu orang diantaranya berkualifikasi paling rendah Sarjana Pendidikan Bimbingan dan Konseling dan yang lainnya berkualifikasi paling rendah Ahli Madya (Diploma Tiga); dan 
2. 1 (satu) orang untuk melayani perpustakaan berkualifikasi paling rendah Diploma Tiga Perpustakaan.</v>
      </c>
      <c r="D228" s="307"/>
      <c r="E228" s="47"/>
      <c r="F228" s="51"/>
      <c r="G228" s="286"/>
      <c r="H228" s="286"/>
      <c r="I228" s="286"/>
    </row>
    <row r="229" spans="1:9" ht="56.4" customHeight="1" x14ac:dyDescent="0.3">
      <c r="A229" s="62"/>
      <c r="B229" s="64"/>
      <c r="C229" s="120">
        <v>4</v>
      </c>
      <c r="D229" s="217" t="str">
        <f>'Matriks Penilaian'!$F$36</f>
        <v>Jumlah tenaga kependidikan lebih dari 3 (tiga) orang, yang terdiri atas 2 (dua) orang yang salah satu diantaranya berkualifikasi magister/magister terapan dan 1 (satu) orang pustakawan ditingkat perguruan tinggi dengan kualifikasi minimal Diploma Tiga perpustakaan atau yang sejenis</v>
      </c>
      <c r="E229" s="188"/>
      <c r="F229" s="51"/>
      <c r="G229" s="54"/>
      <c r="H229" s="54"/>
      <c r="I229" s="54"/>
    </row>
    <row r="230" spans="1:9" ht="60" customHeight="1" x14ac:dyDescent="0.3">
      <c r="A230" s="62"/>
      <c r="B230" s="64"/>
      <c r="C230" s="120">
        <v>3</v>
      </c>
      <c r="D230" s="217" t="str">
        <f>'Matriks Penilaian'!$G$36</f>
        <v>Jumlah tenaga kependidikan lebih dari 3 (tiga) orang, yang terdiri atas 2 (dua) orang yang salah satu diantaranya berkualifikasi sarjana/sarjana terapan dan 1 (satu) orang pustakawan ditingkat perguruan tinggi dengan kualifikasi minimal Diploma Tiga perpustakaan atau yang sejenis</v>
      </c>
      <c r="E230" s="129"/>
      <c r="F230" s="51"/>
      <c r="G230" s="54"/>
      <c r="H230" s="54"/>
      <c r="I230" s="54"/>
    </row>
    <row r="231" spans="1:9" ht="60" customHeight="1" x14ac:dyDescent="0.3">
      <c r="A231" s="62"/>
      <c r="B231" s="64"/>
      <c r="C231" s="120">
        <v>2</v>
      </c>
      <c r="D231" s="217" t="str">
        <f>'Matriks Penilaian'!$H$36</f>
        <v>Jumlah tenaga kependidikan lebih dari 3 (tiga) orang, yang terdiri atas 2 (dua) orang berkualifikasi Diploma Tiga dan 1 (satu) orang pustakawan ditingkat perguruan tinggi dengan kualifikasi minimal Diploma Tiga perpustakaan atau yang sejenis</v>
      </c>
      <c r="E231" s="129"/>
      <c r="F231" s="51"/>
      <c r="G231" s="51"/>
      <c r="H231" s="107"/>
      <c r="I231" s="51"/>
    </row>
    <row r="232" spans="1:9" ht="31.8" customHeight="1" x14ac:dyDescent="0.3">
      <c r="A232" s="97"/>
      <c r="B232" s="64"/>
      <c r="C232" s="120">
        <v>1</v>
      </c>
      <c r="D232" s="217" t="str">
        <f>'Matriks Penilaian'!$I$36</f>
        <v>Jumlah tenaga kependidikan lebih dari 3 (tiga) orang, namun tidak satupun yang berkualifikasi minimum Diploma Tiga perpustakaan atau yang sejenis</v>
      </c>
      <c r="E232" s="129"/>
      <c r="F232" s="51"/>
      <c r="G232" s="50"/>
      <c r="H232" s="107"/>
      <c r="I232" s="51"/>
    </row>
    <row r="233" spans="1:9" ht="17.399999999999999" customHeight="1" x14ac:dyDescent="0.25">
      <c r="A233" s="62"/>
      <c r="B233" s="111"/>
      <c r="C233" s="300" t="s">
        <v>12</v>
      </c>
      <c r="D233" s="301"/>
      <c r="E233" s="104">
        <f>IF(OR(E227&gt;4,E227&lt;1), "Salah Isi", E227)</f>
        <v>4</v>
      </c>
      <c r="G233" s="50"/>
    </row>
    <row r="234" spans="1:9" ht="15" thickBot="1" x14ac:dyDescent="0.35">
      <c r="A234" s="85"/>
      <c r="B234" s="36"/>
      <c r="C234" s="51"/>
      <c r="D234" s="51"/>
      <c r="G234" s="50"/>
    </row>
    <row r="235" spans="1:9" ht="16.5" customHeight="1" thickBot="1" x14ac:dyDescent="0.35">
      <c r="A235" s="113"/>
      <c r="B235" s="114"/>
      <c r="C235" s="61" t="s">
        <v>28</v>
      </c>
      <c r="D235" s="67"/>
      <c r="E235" s="65"/>
    </row>
    <row r="236" spans="1:9" ht="16.5" customHeight="1" x14ac:dyDescent="0.3">
      <c r="A236" s="85"/>
      <c r="B236" s="114"/>
      <c r="C236" s="317" t="s">
        <v>74</v>
      </c>
      <c r="D236" s="317"/>
      <c r="E236" s="318"/>
    </row>
    <row r="237" spans="1:9" x14ac:dyDescent="0.3">
      <c r="A237" s="85"/>
      <c r="B237" s="114"/>
      <c r="C237" s="319"/>
      <c r="D237" s="319"/>
      <c r="E237" s="320"/>
    </row>
    <row r="238" spans="1:9" x14ac:dyDescent="0.3">
      <c r="A238" s="85"/>
      <c r="B238" s="114"/>
      <c r="C238" s="319"/>
      <c r="D238" s="319"/>
      <c r="E238" s="320"/>
    </row>
    <row r="239" spans="1:9" x14ac:dyDescent="0.3">
      <c r="A239" s="85"/>
      <c r="B239" s="114"/>
      <c r="C239" s="319"/>
      <c r="D239" s="319"/>
      <c r="E239" s="320"/>
    </row>
    <row r="240" spans="1:9" x14ac:dyDescent="0.3">
      <c r="A240" s="85"/>
      <c r="B240" s="114"/>
      <c r="C240" s="319"/>
      <c r="D240" s="319"/>
      <c r="E240" s="320"/>
    </row>
    <row r="241" spans="1:27" x14ac:dyDescent="0.3">
      <c r="A241" s="85"/>
      <c r="B241" s="114"/>
      <c r="C241" s="319"/>
      <c r="D241" s="319"/>
      <c r="E241" s="320"/>
    </row>
    <row r="242" spans="1:27" ht="15" thickBot="1" x14ac:dyDescent="0.35">
      <c r="A242" s="85"/>
      <c r="B242" s="114"/>
      <c r="C242" s="321"/>
      <c r="D242" s="321"/>
      <c r="E242" s="322"/>
    </row>
    <row r="248" spans="1:27" x14ac:dyDescent="0.3">
      <c r="AA248" s="35" t="s">
        <v>48</v>
      </c>
    </row>
    <row r="249" spans="1:27" x14ac:dyDescent="0.3">
      <c r="AA249" s="35" t="s">
        <v>49</v>
      </c>
    </row>
    <row r="250" spans="1:27" x14ac:dyDescent="0.3">
      <c r="AA250" s="35" t="s">
        <v>105</v>
      </c>
    </row>
    <row r="251" spans="1:27" x14ac:dyDescent="0.3">
      <c r="AA251" s="35" t="s">
        <v>106</v>
      </c>
    </row>
    <row r="252" spans="1:27" x14ac:dyDescent="0.3">
      <c r="AA252" s="35" t="s">
        <v>259</v>
      </c>
    </row>
    <row r="253" spans="1:27" x14ac:dyDescent="0.3">
      <c r="AA253" s="35" t="s">
        <v>260</v>
      </c>
    </row>
    <row r="281" spans="6:6" x14ac:dyDescent="0.3">
      <c r="F281" s="35" t="s">
        <v>37</v>
      </c>
    </row>
    <row r="282" spans="6:6" x14ac:dyDescent="0.3">
      <c r="F282" s="35" t="s">
        <v>36</v>
      </c>
    </row>
    <row r="283" spans="6:6" x14ac:dyDescent="0.3">
      <c r="F283" s="35" t="s">
        <v>48</v>
      </c>
    </row>
    <row r="284" spans="6:6" x14ac:dyDescent="0.3">
      <c r="F284" s="35" t="s">
        <v>49</v>
      </c>
    </row>
    <row r="285" spans="6:6" x14ac:dyDescent="0.3">
      <c r="F285" s="35" t="s">
        <v>163</v>
      </c>
    </row>
    <row r="286" spans="6:6" x14ac:dyDescent="0.3">
      <c r="F286" s="35" t="s">
        <v>164</v>
      </c>
    </row>
  </sheetData>
  <sheetProtection formatCells="0" selectLockedCells="1" selectUnlockedCells="1"/>
  <mergeCells count="135">
    <mergeCell ref="G227:I228"/>
    <mergeCell ref="C138:D138"/>
    <mergeCell ref="G137:I138"/>
    <mergeCell ref="C170:D170"/>
    <mergeCell ref="C202:D202"/>
    <mergeCell ref="C172:D172"/>
    <mergeCell ref="G172:I174"/>
    <mergeCell ref="C178:D178"/>
    <mergeCell ref="G146:I150"/>
    <mergeCell ref="G194:I195"/>
    <mergeCell ref="C203:D203"/>
    <mergeCell ref="E202:E203"/>
    <mergeCell ref="G202:I204"/>
    <mergeCell ref="C173:D173"/>
    <mergeCell ref="E172:E173"/>
    <mergeCell ref="C181:D181"/>
    <mergeCell ref="C187:D187"/>
    <mergeCell ref="C192:D192"/>
    <mergeCell ref="C195:D195"/>
    <mergeCell ref="E194:E195"/>
    <mergeCell ref="C180:D180"/>
    <mergeCell ref="G180:I182"/>
    <mergeCell ref="E219:E220"/>
    <mergeCell ref="G219:I221"/>
    <mergeCell ref="C29:D29"/>
    <mergeCell ref="C37:D37"/>
    <mergeCell ref="C45:D45"/>
    <mergeCell ref="C53:D53"/>
    <mergeCell ref="C70:D70"/>
    <mergeCell ref="C78:D78"/>
    <mergeCell ref="C122:D122"/>
    <mergeCell ref="G121:I122"/>
    <mergeCell ref="C130:D130"/>
    <mergeCell ref="G129:I130"/>
    <mergeCell ref="C119:D119"/>
    <mergeCell ref="G28:I30"/>
    <mergeCell ref="G36:I38"/>
    <mergeCell ref="C36:D36"/>
    <mergeCell ref="G52:I54"/>
    <mergeCell ref="C42:D42"/>
    <mergeCell ref="C28:D28"/>
    <mergeCell ref="C34:D34"/>
    <mergeCell ref="C62:D62"/>
    <mergeCell ref="C69:D69"/>
    <mergeCell ref="C75:D75"/>
    <mergeCell ref="C61:D61"/>
    <mergeCell ref="C77:D77"/>
    <mergeCell ref="G44:I45"/>
    <mergeCell ref="A12:C12"/>
    <mergeCell ref="A13:C13"/>
    <mergeCell ref="G15:I15"/>
    <mergeCell ref="C26:D26"/>
    <mergeCell ref="C17:D17"/>
    <mergeCell ref="C15:D15"/>
    <mergeCell ref="C25:D25"/>
    <mergeCell ref="C19:D19"/>
    <mergeCell ref="C23:D23"/>
    <mergeCell ref="C18:D18"/>
    <mergeCell ref="C16:D16"/>
    <mergeCell ref="C20:D20"/>
    <mergeCell ref="C21:D21"/>
    <mergeCell ref="C22:D22"/>
    <mergeCell ref="C24:D24"/>
    <mergeCell ref="G16:I19"/>
    <mergeCell ref="D1:I1"/>
    <mergeCell ref="D2:I2"/>
    <mergeCell ref="A11:C11"/>
    <mergeCell ref="A3:D3"/>
    <mergeCell ref="A4:C4"/>
    <mergeCell ref="A5:C5"/>
    <mergeCell ref="A6:C6"/>
    <mergeCell ref="A7:C7"/>
    <mergeCell ref="A8:C8"/>
    <mergeCell ref="A10:C10"/>
    <mergeCell ref="C236:E242"/>
    <mergeCell ref="C52:D52"/>
    <mergeCell ref="C58:D58"/>
    <mergeCell ref="C44:D44"/>
    <mergeCell ref="C50:D50"/>
    <mergeCell ref="C127:D127"/>
    <mergeCell ref="C200:D200"/>
    <mergeCell ref="C194:D194"/>
    <mergeCell ref="C60:D60"/>
    <mergeCell ref="C67:D67"/>
    <mergeCell ref="C137:D137"/>
    <mergeCell ref="C143:D143"/>
    <mergeCell ref="C129:D129"/>
    <mergeCell ref="C135:D135"/>
    <mergeCell ref="C121:D121"/>
    <mergeCell ref="C186:D186"/>
    <mergeCell ref="C146:D146"/>
    <mergeCell ref="C165:D165"/>
    <mergeCell ref="C159:D159"/>
    <mergeCell ref="C164:D164"/>
    <mergeCell ref="C153:D153"/>
    <mergeCell ref="C158:D158"/>
    <mergeCell ref="C147:D147"/>
    <mergeCell ref="C227:D227"/>
    <mergeCell ref="C233:D233"/>
    <mergeCell ref="C152:D152"/>
    <mergeCell ref="C97:D97"/>
    <mergeCell ref="C208:D208"/>
    <mergeCell ref="C228:D228"/>
    <mergeCell ref="C106:C110"/>
    <mergeCell ref="C101:C105"/>
    <mergeCell ref="C219:D219"/>
    <mergeCell ref="C220:D220"/>
    <mergeCell ref="C225:D225"/>
    <mergeCell ref="C114:D114"/>
    <mergeCell ref="C99:D99"/>
    <mergeCell ref="C112:D112"/>
    <mergeCell ref="C100:D100"/>
    <mergeCell ref="C145:E145"/>
    <mergeCell ref="C210:D210"/>
    <mergeCell ref="C212:D212"/>
    <mergeCell ref="C217:D217"/>
    <mergeCell ref="C211:D211"/>
    <mergeCell ref="G211:I213"/>
    <mergeCell ref="E211:E212"/>
    <mergeCell ref="G92:I94"/>
    <mergeCell ref="G114:I115"/>
    <mergeCell ref="G99:I101"/>
    <mergeCell ref="G60:I62"/>
    <mergeCell ref="G69:I70"/>
    <mergeCell ref="C93:D93"/>
    <mergeCell ref="E92:E93"/>
    <mergeCell ref="E99:E100"/>
    <mergeCell ref="G77:I78"/>
    <mergeCell ref="C86:D86"/>
    <mergeCell ref="E85:E86"/>
    <mergeCell ref="C83:D83"/>
    <mergeCell ref="C85:D85"/>
    <mergeCell ref="C90:D90"/>
    <mergeCell ref="C92:D92"/>
    <mergeCell ref="G85:I87"/>
  </mergeCells>
  <dataValidations count="3">
    <dataValidation type="list" allowBlank="1" showInputMessage="1" showErrorMessage="1" sqref="E151 E163 E157 E169" xr:uid="{00000000-0002-0000-0100-000000000000}">
      <formula1>$F$281:$F$282</formula1>
    </dataValidation>
    <dataValidation type="list" allowBlank="1" showInputMessage="1" showErrorMessage="1" sqref="E17:E25" xr:uid="{00000000-0002-0000-0100-000001000000}">
      <formula1>$AA$248:$AA$249</formula1>
    </dataValidation>
    <dataValidation type="list" allowBlank="1" showInputMessage="1" showErrorMessage="1" sqref="E16" xr:uid="{00000000-0002-0000-0100-000002000000}">
      <formula1>$AA$250:$AA$251</formula1>
    </dataValidation>
  </dataValidations>
  <pageMargins left="0.7" right="0.7" top="0.75" bottom="0.75" header="0.3" footer="0.3"/>
  <pageSetup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6"/>
  <sheetViews>
    <sheetView topLeftCell="A36" zoomScale="130" zoomScaleNormal="130" workbookViewId="0">
      <selection activeCell="E47" sqref="E47"/>
    </sheetView>
  </sheetViews>
  <sheetFormatPr defaultColWidth="8.88671875" defaultRowHeight="13.8" outlineLevelCol="1" x14ac:dyDescent="0.3"/>
  <cols>
    <col min="1" max="1" width="6.109375" style="234" customWidth="1"/>
    <col min="2" max="2" width="8.44140625" style="2" customWidth="1"/>
    <col min="3" max="3" width="6.88671875" style="16" customWidth="1"/>
    <col min="4" max="4" width="53" style="16" customWidth="1"/>
    <col min="5" max="5" width="18.44140625" style="21" customWidth="1"/>
    <col min="6" max="6" width="13.109375" style="21" customWidth="1"/>
    <col min="7" max="7" width="43.6640625" style="16" customWidth="1"/>
    <col min="8" max="8" width="6.6640625" style="51" customWidth="1"/>
    <col min="9" max="9" width="6.6640625" style="16" customWidth="1" outlineLevel="1"/>
    <col min="10" max="10" width="10.44140625" style="17" customWidth="1" outlineLevel="1"/>
    <col min="11" max="16384" width="8.88671875" style="16"/>
  </cols>
  <sheetData>
    <row r="1" spans="1:11" ht="26.25" customHeight="1" x14ac:dyDescent="0.3">
      <c r="A1" s="14" t="s">
        <v>15</v>
      </c>
      <c r="B1" s="8"/>
      <c r="C1" s="9"/>
      <c r="D1" s="9"/>
      <c r="E1" s="10"/>
      <c r="F1" s="11"/>
      <c r="G1" s="4"/>
      <c r="H1" s="235"/>
      <c r="I1" s="4"/>
      <c r="J1" s="5"/>
      <c r="K1" s="4"/>
    </row>
    <row r="2" spans="1:11" s="18" customFormat="1" ht="26.25" customHeight="1" x14ac:dyDescent="0.3">
      <c r="A2" s="397"/>
      <c r="B2" s="398"/>
      <c r="C2" s="398"/>
      <c r="D2" s="398"/>
      <c r="E2" s="12"/>
      <c r="F2" s="12"/>
      <c r="G2" s="13"/>
      <c r="H2" s="236"/>
      <c r="I2" s="13"/>
      <c r="J2" s="22"/>
      <c r="K2" s="13"/>
    </row>
    <row r="3" spans="1:11" s="18" customFormat="1" ht="21.75" customHeight="1" x14ac:dyDescent="0.3">
      <c r="A3" s="297" t="s">
        <v>1</v>
      </c>
      <c r="B3" s="297"/>
      <c r="C3" s="297"/>
      <c r="D3" s="23">
        <f>'Hitung F1'!$D$4</f>
        <v>0</v>
      </c>
      <c r="E3" s="12"/>
      <c r="F3" s="12"/>
      <c r="G3" s="13"/>
      <c r="H3" s="236"/>
      <c r="I3" s="13"/>
      <c r="J3" s="22"/>
      <c r="K3" s="13"/>
    </row>
    <row r="4" spans="1:11" s="18" customFormat="1" ht="19.5" customHeight="1" x14ac:dyDescent="0.3">
      <c r="A4" s="297" t="s">
        <v>2</v>
      </c>
      <c r="B4" s="297"/>
      <c r="C4" s="297"/>
      <c r="D4" s="23">
        <f>'Hitung F1'!$D$5</f>
        <v>0</v>
      </c>
      <c r="E4" s="12"/>
      <c r="F4" s="12"/>
      <c r="G4" s="13"/>
      <c r="H4" s="236"/>
      <c r="I4" s="13"/>
      <c r="J4" s="22"/>
      <c r="K4" s="13"/>
    </row>
    <row r="5" spans="1:11" s="18" customFormat="1" ht="19.5" customHeight="1" x14ac:dyDescent="0.3">
      <c r="A5" s="297" t="s">
        <v>3</v>
      </c>
      <c r="B5" s="297"/>
      <c r="C5" s="297"/>
      <c r="D5" s="23" t="str">
        <f>'Hitung F1'!$D$6</f>
        <v>Pendidikan Profesi Konselor</v>
      </c>
      <c r="E5" s="12"/>
      <c r="F5" s="12"/>
      <c r="G5" s="13"/>
      <c r="H5" s="236"/>
      <c r="I5" s="13"/>
      <c r="J5" s="22"/>
      <c r="K5" s="13"/>
    </row>
    <row r="6" spans="1:11" s="18" customFormat="1" ht="19.5" customHeight="1" x14ac:dyDescent="0.3">
      <c r="A6" s="297" t="s">
        <v>4</v>
      </c>
      <c r="B6" s="297"/>
      <c r="C6" s="297"/>
      <c r="D6" s="23" t="str">
        <f>'Hitung F1'!$D$7</f>
        <v>Profesi</v>
      </c>
      <c r="E6" s="12"/>
      <c r="F6" s="12"/>
      <c r="G6" s="13"/>
      <c r="H6" s="236"/>
      <c r="I6" s="13"/>
      <c r="J6" s="22"/>
      <c r="K6" s="13"/>
    </row>
    <row r="7" spans="1:11" s="18" customFormat="1" ht="19.5" customHeight="1" x14ac:dyDescent="0.3">
      <c r="A7" s="297" t="s">
        <v>5</v>
      </c>
      <c r="B7" s="297"/>
      <c r="C7" s="297"/>
      <c r="D7" s="23">
        <f>'Hitung F1'!$D$8</f>
        <v>0</v>
      </c>
      <c r="E7" s="12"/>
      <c r="F7" s="12"/>
      <c r="G7" s="13"/>
      <c r="H7" s="236"/>
      <c r="I7" s="13"/>
      <c r="J7" s="22"/>
      <c r="K7" s="13"/>
    </row>
    <row r="8" spans="1:11" s="18" customFormat="1" ht="19.5" customHeight="1" x14ac:dyDescent="0.3">
      <c r="A8" s="297" t="s">
        <v>7</v>
      </c>
      <c r="B8" s="297"/>
      <c r="C8" s="297"/>
      <c r="D8" s="23">
        <f>'Hitung F1'!$D$11</f>
        <v>0</v>
      </c>
      <c r="E8" s="12"/>
      <c r="F8" s="12"/>
      <c r="G8" s="13"/>
      <c r="H8" s="236"/>
      <c r="I8" s="13"/>
      <c r="J8" s="22"/>
      <c r="K8" s="13"/>
    </row>
    <row r="9" spans="1:11" s="18" customFormat="1" ht="19.5" customHeight="1" x14ac:dyDescent="0.3">
      <c r="A9" s="297" t="s">
        <v>8</v>
      </c>
      <c r="B9" s="297"/>
      <c r="C9" s="297"/>
      <c r="D9" s="23">
        <f>'Hitung F1'!$D$12</f>
        <v>0</v>
      </c>
      <c r="E9" s="12"/>
      <c r="F9" s="12"/>
      <c r="G9" s="13"/>
      <c r="H9" s="236"/>
      <c r="I9" s="13"/>
      <c r="J9" s="22"/>
      <c r="K9" s="13"/>
    </row>
    <row r="10" spans="1:11" s="18" customFormat="1" ht="19.5" customHeight="1" x14ac:dyDescent="0.3">
      <c r="A10" s="386" t="s">
        <v>9</v>
      </c>
      <c r="B10" s="386"/>
      <c r="C10" s="386"/>
      <c r="D10" s="23">
        <f>'Hitung F1'!$D$13</f>
        <v>0</v>
      </c>
      <c r="E10" s="12"/>
      <c r="F10" s="12"/>
      <c r="G10" s="13"/>
      <c r="H10" s="236"/>
      <c r="I10" s="13"/>
      <c r="J10" s="22"/>
      <c r="K10" s="13"/>
    </row>
    <row r="11" spans="1:11" ht="19.5" customHeight="1" x14ac:dyDescent="0.3">
      <c r="A11" s="12"/>
      <c r="B11" s="7"/>
      <c r="C11" s="3"/>
      <c r="D11" s="3"/>
      <c r="E11" s="3"/>
      <c r="F11" s="3"/>
      <c r="G11" s="4"/>
      <c r="H11" s="235"/>
      <c r="I11" s="4"/>
      <c r="J11" s="5"/>
      <c r="K11" s="4"/>
    </row>
    <row r="12" spans="1:11" ht="38.25" customHeight="1" x14ac:dyDescent="0.3">
      <c r="A12" s="15" t="s">
        <v>10</v>
      </c>
      <c r="B12" s="15" t="s">
        <v>11</v>
      </c>
      <c r="C12" s="387" t="s">
        <v>19</v>
      </c>
      <c r="D12" s="387"/>
      <c r="E12" s="387" t="s">
        <v>13</v>
      </c>
      <c r="F12" s="387"/>
      <c r="G12" s="387"/>
      <c r="H12" s="237" t="s">
        <v>16</v>
      </c>
      <c r="I12" s="24" t="s">
        <v>17</v>
      </c>
      <c r="J12" s="25" t="s">
        <v>18</v>
      </c>
      <c r="K12" s="4"/>
    </row>
    <row r="13" spans="1:11" ht="21" customHeight="1" x14ac:dyDescent="0.3">
      <c r="A13" s="56">
        <v>1</v>
      </c>
      <c r="B13" s="56" t="str">
        <f>'Hitung F1'!$B$28</f>
        <v>1.1</v>
      </c>
      <c r="C13" s="326" t="str">
        <f>'Hitung F1'!$C$28</f>
        <v xml:space="preserve">Keunggulan Program Studi </v>
      </c>
      <c r="D13" s="326"/>
      <c r="E13" s="382" t="str">
        <f>'Hitung F1'!$G$28</f>
        <v>Ketikkan disini penjelasan mengenai keunggulan program studi yang diusulkan</v>
      </c>
      <c r="F13" s="383"/>
      <c r="G13" s="384"/>
      <c r="H13" s="26">
        <f>'Hitung F1'!E34</f>
        <v>4</v>
      </c>
      <c r="I13" s="81">
        <f>Pembobotan!M2</f>
        <v>3.4999999999999996</v>
      </c>
      <c r="J13" s="119">
        <f>H13*I13</f>
        <v>13.999999999999998</v>
      </c>
      <c r="K13" s="4"/>
    </row>
    <row r="14" spans="1:11" ht="21" customHeight="1" x14ac:dyDescent="0.3">
      <c r="A14" s="56">
        <f>A13+1</f>
        <v>2</v>
      </c>
      <c r="B14" s="56" t="str">
        <f>'Hitung F1'!$B$36</f>
        <v>1.2</v>
      </c>
      <c r="C14" s="326" t="str">
        <f>'Hitung F1'!$C$36</f>
        <v xml:space="preserve">Profil Konselor </v>
      </c>
      <c r="D14" s="326"/>
      <c r="E14" s="375" t="str">
        <f>'Hitung F1'!$G$36</f>
        <v>Ketikkan disini penjelasan mengenai profil lulusan dan capaian pembelajaran lulusan  untuk setiap profil</v>
      </c>
      <c r="F14" s="385"/>
      <c r="G14" s="376"/>
      <c r="H14" s="26">
        <f>'Hitung F1'!$E$42</f>
        <v>4</v>
      </c>
      <c r="I14" s="81">
        <f>Pembobotan!M3</f>
        <v>2.333333333333333</v>
      </c>
      <c r="J14" s="119">
        <f t="shared" ref="J14:J34" si="0">H14*I14</f>
        <v>9.3333333333333321</v>
      </c>
      <c r="K14" s="4"/>
    </row>
    <row r="15" spans="1:11" ht="30" customHeight="1" x14ac:dyDescent="0.3">
      <c r="A15" s="56">
        <f>A14+1</f>
        <v>3</v>
      </c>
      <c r="B15" s="56" t="str">
        <f>'Hitung F1'!$B$44</f>
        <v>1.3</v>
      </c>
      <c r="C15" s="326" t="str">
        <f>'Hitung F1'!$C$44</f>
        <v xml:space="preserve">Rumusan capaian pembelajaran </v>
      </c>
      <c r="D15" s="326"/>
      <c r="E15" s="375" t="str">
        <f>'Hitung F1'!$G$44</f>
        <v>Ketikkan disini rumusan capaian pembelajaran merujuk SN Dikti (Permendikbud No 3 Tahun 2020) dan sesuai level 6 Kerangka Kualifikasi Nasional Indonesia (Perpres Nomor 8 Tahun 2012).</v>
      </c>
      <c r="F15" s="385"/>
      <c r="G15" s="376"/>
      <c r="H15" s="26">
        <f>'Hitung F1'!$E$50</f>
        <v>4</v>
      </c>
      <c r="I15" s="81">
        <f>Pembobotan!M4</f>
        <v>4.6666666666666661</v>
      </c>
      <c r="J15" s="119">
        <f t="shared" si="0"/>
        <v>18.666666666666664</v>
      </c>
      <c r="K15" s="4"/>
    </row>
    <row r="16" spans="1:11" ht="22.95" customHeight="1" x14ac:dyDescent="0.3">
      <c r="A16" s="56">
        <f>A15+1</f>
        <v>4</v>
      </c>
      <c r="B16" s="56" t="str">
        <f>'Hitung F1'!$B$52</f>
        <v>1.4</v>
      </c>
      <c r="C16" s="326" t="str">
        <f>'Hitung F1'!$C$52</f>
        <v xml:space="preserve">Struktur kurikulum </v>
      </c>
      <c r="D16" s="326"/>
      <c r="E16" s="379" t="str">
        <f>'Hitung F1'!$G$52</f>
        <v>Ketikkan disini penjelasan mengenai struktur kurikulum</v>
      </c>
      <c r="F16" s="380"/>
      <c r="G16" s="381"/>
      <c r="H16" s="238">
        <f>'Hitung F1'!$E$58</f>
        <v>4</v>
      </c>
      <c r="I16" s="81">
        <f>Pembobotan!M5</f>
        <v>3.4999999999999996</v>
      </c>
      <c r="J16" s="119">
        <f t="shared" si="0"/>
        <v>13.999999999999998</v>
      </c>
      <c r="K16" s="4"/>
    </row>
    <row r="17" spans="1:11" ht="22.95" customHeight="1" x14ac:dyDescent="0.3">
      <c r="A17" s="56">
        <f t="shared" ref="A17:A25" si="1">A16+1</f>
        <v>5</v>
      </c>
      <c r="B17" s="56" t="str">
        <f>'Hitung F1'!$B$60</f>
        <v>1.5</v>
      </c>
      <c r="C17" s="326" t="str">
        <f>'Hitung F1'!$C$60</f>
        <v>Rencana Pembelajaran Semester</v>
      </c>
      <c r="D17" s="326"/>
      <c r="E17" s="382" t="str">
        <f>'Hitung F1'!$G$60</f>
        <v>Ketikkan disini kejelasan, mutu dan kelengkapan RPS</v>
      </c>
      <c r="F17" s="383"/>
      <c r="G17" s="384"/>
      <c r="H17" s="26">
        <f>'Hitung F1'!$E$67</f>
        <v>4</v>
      </c>
      <c r="I17" s="81">
        <f>Pembobotan!M6</f>
        <v>4.6666666666666661</v>
      </c>
      <c r="J17" s="119">
        <f t="shared" si="0"/>
        <v>18.666666666666664</v>
      </c>
      <c r="K17" s="4"/>
    </row>
    <row r="18" spans="1:11" ht="22.95" customHeight="1" x14ac:dyDescent="0.3">
      <c r="A18" s="56">
        <f t="shared" si="1"/>
        <v>6</v>
      </c>
      <c r="B18" s="56" t="str">
        <f>'Hitung F1'!$B$69</f>
        <v>1.6</v>
      </c>
      <c r="C18" s="382" t="str">
        <f>'Hitung F1'!$C$69</f>
        <v>Rencana Praktik Bimbingan dan Konseling</v>
      </c>
      <c r="D18" s="384" t="str">
        <f>'Hitung F1'!$B$69</f>
        <v>1.6</v>
      </c>
      <c r="E18" s="379" t="str">
        <f>'Hitung F1'!$G$69</f>
        <v>Ketikkan disini penjelasan mengenai Rancangan Praktik Bimbingan dan Konseling</v>
      </c>
      <c r="F18" s="380"/>
      <c r="G18" s="381"/>
      <c r="H18" s="238">
        <f>'Hitung F1'!$E$75</f>
        <v>4</v>
      </c>
      <c r="I18" s="81">
        <f>Pembobotan!M7</f>
        <v>8.1666666666666661</v>
      </c>
      <c r="J18" s="119">
        <f t="shared" si="0"/>
        <v>32.666666666666664</v>
      </c>
      <c r="K18" s="4"/>
    </row>
    <row r="19" spans="1:11" ht="24.45" customHeight="1" x14ac:dyDescent="0.3">
      <c r="A19" s="56">
        <f t="shared" si="1"/>
        <v>7</v>
      </c>
      <c r="B19" s="134" t="str">
        <f>'Hitung F1'!$B$77</f>
        <v>1.7</v>
      </c>
      <c r="C19" s="382" t="str">
        <f>'Hitung F1'!$C$77</f>
        <v>Rencana Panduan Praktik Bimbingan dan Konseling</v>
      </c>
      <c r="D19" s="384" t="str">
        <f>'Hitung F1'!$B$69</f>
        <v>1.6</v>
      </c>
      <c r="E19" s="379" t="str">
        <f>'Hitung F1'!$G$77</f>
        <v>Ketikkan disini penjelasan mengenai Rancangan Panduan Praktik Bimbingan dan Konseling</v>
      </c>
      <c r="F19" s="380"/>
      <c r="G19" s="381"/>
      <c r="H19" s="238">
        <f>'Hitung F1'!$E$83</f>
        <v>4</v>
      </c>
      <c r="I19" s="81">
        <f>Pembobotan!M8</f>
        <v>8.1666666666666661</v>
      </c>
      <c r="J19" s="119">
        <f t="shared" si="0"/>
        <v>32.666666666666664</v>
      </c>
      <c r="K19" s="4"/>
    </row>
    <row r="20" spans="1:11" ht="24.45" customHeight="1" x14ac:dyDescent="0.3">
      <c r="A20" s="56">
        <f t="shared" si="1"/>
        <v>8</v>
      </c>
      <c r="B20" s="56" t="str">
        <f>'Hitung F1'!$B$85</f>
        <v>2.1.1</v>
      </c>
      <c r="C20" s="326" t="str">
        <f>'Hitung F1'!$C$85</f>
        <v>Jumlah dan kualifikasi calon dosen tetap</v>
      </c>
      <c r="D20" s="326"/>
      <c r="E20" s="379" t="str">
        <f>'Hitung F1'!$G$85</f>
        <v>Ketikkan disini penjelasan mengenai jumlah dan kualifikasi calon dosen tetap</v>
      </c>
      <c r="F20" s="380"/>
      <c r="G20" s="381"/>
      <c r="H20" s="238">
        <f>'Hitung F1'!$E$90</f>
        <v>4</v>
      </c>
      <c r="I20" s="81">
        <f>Pembobotan!M9</f>
        <v>4.4444444444444446</v>
      </c>
      <c r="J20" s="119">
        <f t="shared" si="0"/>
        <v>17.777777777777779</v>
      </c>
      <c r="K20" s="4"/>
    </row>
    <row r="21" spans="1:11" ht="24.45" customHeight="1" x14ac:dyDescent="0.3">
      <c r="A21" s="56">
        <f t="shared" si="1"/>
        <v>9</v>
      </c>
      <c r="B21" s="134" t="str">
        <f>'Hitung F1'!$B$92</f>
        <v>2.1.2</v>
      </c>
      <c r="C21" s="326" t="str">
        <f>'Hitung F1'!$C$92</f>
        <v>Jumlah dan kualifikasi calon dosen tidak tetap</v>
      </c>
      <c r="D21" s="326"/>
      <c r="E21" s="379" t="str">
        <f>'Hitung F1'!$G$92</f>
        <v>Ketikkan disini penjelasan mengenai jumlah dan kualifikasi calon dosen tidak tetap</v>
      </c>
      <c r="F21" s="380"/>
      <c r="G21" s="381"/>
      <c r="H21" s="238">
        <f>'Hitung F1'!$E$97</f>
        <v>4</v>
      </c>
      <c r="I21" s="81">
        <f>Pembobotan!M10</f>
        <v>4.4444444444444446</v>
      </c>
      <c r="J21" s="119">
        <f t="shared" si="0"/>
        <v>17.777777777777779</v>
      </c>
      <c r="K21" s="4"/>
    </row>
    <row r="22" spans="1:11" ht="24.45" customHeight="1" x14ac:dyDescent="0.3">
      <c r="A22" s="56">
        <f t="shared" si="1"/>
        <v>10</v>
      </c>
      <c r="B22" s="134" t="str">
        <f>'Hitung F1'!$B$99</f>
        <v>2.2</v>
      </c>
      <c r="C22" s="326" t="str">
        <f>'Hitung F1'!$C$99</f>
        <v>Kualifikasi calon konselor profesional/pembimbing praktik profesi</v>
      </c>
      <c r="D22" s="326"/>
      <c r="E22" s="382" t="str">
        <f>'Hitung F1'!$G$99</f>
        <v>Ketikkan disini penjelasan mengenai jumlah dan kualifikasi konselor profesionsl/pembimbing praktik profesi</v>
      </c>
      <c r="F22" s="383"/>
      <c r="G22" s="384"/>
      <c r="H22" s="26">
        <f>'Hitung F1'!$E$112</f>
        <v>4</v>
      </c>
      <c r="I22" s="81">
        <f>Pembobotan!M11</f>
        <v>8.8888888888888893</v>
      </c>
      <c r="J22" s="119">
        <f t="shared" si="0"/>
        <v>35.555555555555557</v>
      </c>
      <c r="K22" s="4"/>
    </row>
    <row r="23" spans="1:11" ht="24.45" customHeight="1" x14ac:dyDescent="0.3">
      <c r="A23" s="56">
        <f t="shared" si="1"/>
        <v>11</v>
      </c>
      <c r="B23" s="134" t="str">
        <f>'Hitung F1'!$B$114</f>
        <v>2.3</v>
      </c>
      <c r="C23" s="326" t="str">
        <f>'Hitung F1'!$C$114</f>
        <v>Rencana rasio dosen mahasiswa pada periode tiga tahun pertama</v>
      </c>
      <c r="D23" s="326"/>
      <c r="E23" s="382" t="str">
        <f>'Hitung F1'!$G$114</f>
        <v>Ketikkan disini penjelasan mengenai rencana rasio dosen mahasiswa pada periode 3 (tiga) tahun pertama</v>
      </c>
      <c r="F23" s="383"/>
      <c r="G23" s="384"/>
      <c r="H23" s="26">
        <f>'Hitung F1'!$E$119</f>
        <v>4</v>
      </c>
      <c r="I23" s="81">
        <f>Pembobotan!M12</f>
        <v>2.2222222222222223</v>
      </c>
      <c r="J23" s="119">
        <f t="shared" si="0"/>
        <v>8.8888888888888893</v>
      </c>
      <c r="K23" s="4"/>
    </row>
    <row r="24" spans="1:11" ht="24.45" customHeight="1" x14ac:dyDescent="0.3">
      <c r="A24" s="56">
        <f>A23+1</f>
        <v>12</v>
      </c>
      <c r="B24" s="56" t="str">
        <f>'Hitung F1'!$B$121</f>
        <v>3.1.1</v>
      </c>
      <c r="C24" s="326" t="str">
        <f>'Hitung F1'!$C$121</f>
        <v>Struktur organisasi Unit Pengelola Program Studi</v>
      </c>
      <c r="D24" s="326"/>
      <c r="E24" s="382" t="str">
        <f>'Hitung F1'!$G$121</f>
        <v>Ketikkan disini penjelasan tentang rancangan tata kerja dan organisasi yang mencakup lima aspek</v>
      </c>
      <c r="F24" s="383"/>
      <c r="G24" s="384"/>
      <c r="H24" s="26">
        <f>'Hitung F1'!$E$127</f>
        <v>4</v>
      </c>
      <c r="I24" s="81">
        <f>Pembobotan!M13</f>
        <v>0.90000000000000013</v>
      </c>
      <c r="J24" s="119">
        <f t="shared" si="0"/>
        <v>3.6000000000000005</v>
      </c>
      <c r="K24" s="4"/>
    </row>
    <row r="25" spans="1:11" ht="24.45" customHeight="1" x14ac:dyDescent="0.3">
      <c r="A25" s="56">
        <f t="shared" si="1"/>
        <v>13</v>
      </c>
      <c r="B25" s="56" t="str">
        <f>'Hitung F1'!$B$129</f>
        <v>3.1.2</v>
      </c>
      <c r="C25" s="326" t="str">
        <f>'Hitung F1'!$C$129</f>
        <v>Perwujudan good governance dengan lima pilar tata pamong</v>
      </c>
      <c r="D25" s="326"/>
      <c r="E25" s="382" t="str">
        <f>'Hitung F1'!$G$129</f>
        <v>Ketikkan disini penjelasan tentangg rancangan tata kelola yang mencakup lima aspek</v>
      </c>
      <c r="F25" s="383"/>
      <c r="G25" s="384"/>
      <c r="H25" s="26">
        <f>'Hitung F1'!$E$135</f>
        <v>4</v>
      </c>
      <c r="I25" s="81">
        <f>Pembobotan!M14</f>
        <v>1.35</v>
      </c>
      <c r="J25" s="119">
        <f t="shared" si="0"/>
        <v>5.4</v>
      </c>
      <c r="K25" s="4"/>
    </row>
    <row r="26" spans="1:11" ht="24.45" customHeight="1" x14ac:dyDescent="0.3">
      <c r="A26" s="56">
        <f t="shared" ref="A26:A34" si="2">A25+1</f>
        <v>14</v>
      </c>
      <c r="B26" s="56" t="str">
        <f>'Hitung F1'!$B$137</f>
        <v>3.2</v>
      </c>
      <c r="C26" s="326" t="str">
        <f>'Hitung F1'!$C$137</f>
        <v>Keterlaksanaan Sistem Penjaminan Mutu Internal</v>
      </c>
      <c r="D26" s="326"/>
      <c r="E26" s="379" t="str">
        <f>'Hitung F1'!$G$137</f>
        <v>Ketikkan disini mengenai rencana sistem penjaminan mutu internal UPPS</v>
      </c>
      <c r="F26" s="380"/>
      <c r="G26" s="381"/>
      <c r="H26" s="238">
        <f>'Hitung F1'!$E$143</f>
        <v>4</v>
      </c>
      <c r="I26" s="81">
        <f>Pembobotan!M15</f>
        <v>11.25</v>
      </c>
      <c r="J26" s="119">
        <f t="shared" si="0"/>
        <v>45</v>
      </c>
      <c r="K26" s="4"/>
    </row>
    <row r="27" spans="1:11" ht="28.5" customHeight="1" x14ac:dyDescent="0.3">
      <c r="A27" s="56">
        <f t="shared" si="2"/>
        <v>15</v>
      </c>
      <c r="B27" s="56" t="str">
        <f>'Hitung F1'!$B$146</f>
        <v>3.3.1</v>
      </c>
      <c r="C27" s="326" t="str">
        <f>'Hitung F1'!$C$146</f>
        <v>Ruang Kuliah, Ruang Kerja Dosen, Ruang Kantor/Administrasi, dan Ruang Seminar</v>
      </c>
      <c r="D27" s="326"/>
      <c r="E27" s="382" t="str">
        <f>'Hitung F1'!$G$146</f>
        <v>Ketikkan disini penjelasan mengenai luasan, kapasitas, dan status kepemilikan Ruang Kuliah, Ruang Kerja Dosen, Ruang Kantor/Administrasi, dan Ruang Seminar</v>
      </c>
      <c r="F27" s="383"/>
      <c r="G27" s="384"/>
      <c r="H27" s="26">
        <f>'Hitung F1'!$E$146</f>
        <v>4</v>
      </c>
      <c r="I27" s="81">
        <f>Pembobotan!M16</f>
        <v>1.575</v>
      </c>
      <c r="J27" s="119">
        <f t="shared" si="0"/>
        <v>6.3</v>
      </c>
      <c r="K27" s="4"/>
    </row>
    <row r="28" spans="1:11" ht="29.7" customHeight="1" x14ac:dyDescent="0.3">
      <c r="A28" s="56">
        <f t="shared" si="2"/>
        <v>16</v>
      </c>
      <c r="B28" s="205" t="str">
        <f>'Hitung F1'!$B$172</f>
        <v>3.3.2</v>
      </c>
      <c r="C28" s="326" t="str">
        <f>'Hitung F1'!$C$172</f>
        <v>Ruang tetap mahasiswa Profesi Konselor</v>
      </c>
      <c r="D28" s="326"/>
      <c r="E28" s="382" t="str">
        <f>'Hitung F1'!$G$172</f>
        <v>Ketikkan disini penjelasan mengenai Ruang Akademik Khusus Berupa Laboratorium Bimbingan dan Konseling - jenis, luas ruang per mahasiswa, status, dan ketersediaan peralatan dan fasilitas pendukung</v>
      </c>
      <c r="F28" s="383"/>
      <c r="G28" s="384"/>
      <c r="H28" s="26">
        <f>'Hitung F1'!$E$178</f>
        <v>4</v>
      </c>
      <c r="I28" s="81">
        <f>Pembobotan!M17</f>
        <v>3.15</v>
      </c>
      <c r="J28" s="119">
        <f t="shared" si="0"/>
        <v>12.6</v>
      </c>
      <c r="K28" s="4"/>
    </row>
    <row r="29" spans="1:11" ht="34.200000000000003" customHeight="1" x14ac:dyDescent="0.3">
      <c r="A29" s="56">
        <f>A28+1</f>
        <v>17</v>
      </c>
      <c r="B29" s="56" t="str">
        <f>'Hitung F1'!$B$180</f>
        <v>3.3.3</v>
      </c>
      <c r="C29" s="326" t="str">
        <f>'Hitung F1'!$C$180</f>
        <v>Ruang Akademik Khusus Berupa Laboratorium Bimbingan dan Konseling - jenis, luas ruang per mahasiswa, dan status</v>
      </c>
      <c r="D29" s="326"/>
      <c r="E29" s="379" t="str">
        <f>'Hitung F1'!$G$180</f>
        <v>Ketikkan disini penjelasan mengenai ketersediaan ruang akademik khusus</v>
      </c>
      <c r="F29" s="380"/>
      <c r="G29" s="381"/>
      <c r="H29" s="238">
        <f>'Hitung F1'!$E$146</f>
        <v>4</v>
      </c>
      <c r="I29" s="81">
        <f>Pembobotan!M18</f>
        <v>3.9375</v>
      </c>
      <c r="J29" s="119">
        <f t="shared" si="0"/>
        <v>15.75</v>
      </c>
      <c r="K29" s="4"/>
    </row>
    <row r="30" spans="1:11" ht="20.399999999999999" customHeight="1" x14ac:dyDescent="0.3">
      <c r="A30" s="56">
        <f t="shared" si="2"/>
        <v>18</v>
      </c>
      <c r="B30" s="56" t="str">
        <f>'Hitung F1'!$B$194</f>
        <v>3.3.4</v>
      </c>
      <c r="C30" s="326" t="str">
        <f>'Hitung F1'!$C$194</f>
        <v>Pusat/Unit Layanan Bimbingan dan Konseling</v>
      </c>
      <c r="D30" s="326"/>
      <c r="E30" s="382" t="str">
        <f>'Hitung F1'!$G$194</f>
        <v>Ketikkan disini penjelasan mengenai keberadaan Pusat/Unit Layanan Bimbingan dan Konseling</v>
      </c>
      <c r="F30" s="383"/>
      <c r="G30" s="384"/>
      <c r="H30" s="26">
        <f>'Hitung F1'!$E$200</f>
        <v>4</v>
      </c>
      <c r="I30" s="81">
        <f>Pembobotan!M19</f>
        <v>3.9375</v>
      </c>
      <c r="J30" s="119">
        <f t="shared" si="0"/>
        <v>15.75</v>
      </c>
      <c r="K30" s="4"/>
    </row>
    <row r="31" spans="1:11" ht="20.399999999999999" customHeight="1" x14ac:dyDescent="0.3">
      <c r="A31" s="56">
        <f t="shared" si="2"/>
        <v>19</v>
      </c>
      <c r="B31" s="56" t="str">
        <f>'Hitung F1'!$B$202</f>
        <v>3.3.5</v>
      </c>
      <c r="C31" s="326" t="str">
        <f>'Hitung F1'!$C$202</f>
        <v>Wahana Praktik</v>
      </c>
      <c r="D31" s="326"/>
      <c r="E31" s="382" t="str">
        <f>'Hitung F1'!$G$202</f>
        <v>Ketikkan disini penjelasan mengenai keberadaan wahana praktik</v>
      </c>
      <c r="F31" s="383"/>
      <c r="G31" s="384"/>
      <c r="H31" s="26">
        <f>'Hitung F1'!$E$208</f>
        <v>4</v>
      </c>
      <c r="I31" s="81">
        <f>Pembobotan!M20</f>
        <v>3.15</v>
      </c>
      <c r="J31" s="119">
        <f t="shared" si="0"/>
        <v>12.6</v>
      </c>
      <c r="K31" s="4"/>
    </row>
    <row r="32" spans="1:11" ht="20.399999999999999" customHeight="1" x14ac:dyDescent="0.3">
      <c r="A32" s="56">
        <f t="shared" si="2"/>
        <v>20</v>
      </c>
      <c r="B32" s="205" t="str">
        <f>'Hitung F1'!$B$211</f>
        <v>3.4.1</v>
      </c>
      <c r="C32" s="326" t="str">
        <f>'Hitung F1'!$C$211</f>
        <v>Peralatan Ruang Akademik Khusus</v>
      </c>
      <c r="D32" s="326"/>
      <c r="E32" s="382" t="str">
        <f>'Hitung F1'!$G$211</f>
        <v>Ketikkan disini penjelasan mengenai keberadaan peralatan ruang akademik khusus</v>
      </c>
      <c r="F32" s="383"/>
      <c r="G32" s="384"/>
      <c r="H32" s="26">
        <f>'Hitung F1'!$E$217</f>
        <v>4</v>
      </c>
      <c r="I32" s="81">
        <f>Pembobotan!M21</f>
        <v>5.625</v>
      </c>
      <c r="J32" s="119">
        <f t="shared" si="0"/>
        <v>22.5</v>
      </c>
      <c r="K32" s="4"/>
    </row>
    <row r="33" spans="1:11" ht="20.399999999999999" customHeight="1" x14ac:dyDescent="0.3">
      <c r="A33" s="56">
        <f t="shared" si="2"/>
        <v>21</v>
      </c>
      <c r="B33" s="205" t="str">
        <f>'Hitung F1'!$B$219</f>
        <v>3.4.2</v>
      </c>
      <c r="C33" s="326" t="str">
        <f>'Hitung F1'!$C$219</f>
        <v>Fasilitas Ruang Akademik Khusus</v>
      </c>
      <c r="D33" s="326"/>
      <c r="E33" s="382" t="str">
        <f>'Hitung F1'!$G$219</f>
        <v>Ketikkan disini penjelasan mengenai keberadaan fasilitas ruang akademik khusus</v>
      </c>
      <c r="F33" s="383"/>
      <c r="G33" s="384"/>
      <c r="H33" s="26">
        <f>'Hitung F1'!$E$225</f>
        <v>4</v>
      </c>
      <c r="I33" s="81">
        <f>Pembobotan!M22</f>
        <v>5.625</v>
      </c>
      <c r="J33" s="119">
        <f t="shared" si="0"/>
        <v>22.5</v>
      </c>
      <c r="K33" s="4"/>
    </row>
    <row r="34" spans="1:11" ht="20.399999999999999" customHeight="1" x14ac:dyDescent="0.3">
      <c r="A34" s="56">
        <f t="shared" si="2"/>
        <v>22</v>
      </c>
      <c r="B34" s="56" t="str">
        <f>'Hitung F1'!$B$227</f>
        <v>3.5</v>
      </c>
      <c r="C34" s="326" t="str">
        <f>'Hitung F1'!$C$227</f>
        <v>Jumlah dan kualifikasi tenaga kependidikan:</v>
      </c>
      <c r="D34" s="326"/>
      <c r="E34" s="379" t="str">
        <f>'Hitung F1'!$G$227</f>
        <v>Ketikkan disini mengenai jumlah dan kualifikasi tenaga kependidikan</v>
      </c>
      <c r="F34" s="380"/>
      <c r="G34" s="381"/>
      <c r="H34" s="238">
        <f>'Hitung F1'!$E$233</f>
        <v>4</v>
      </c>
      <c r="I34" s="81">
        <f>Pembobotan!M23</f>
        <v>4.5000000000000009</v>
      </c>
      <c r="J34" s="119">
        <f t="shared" si="0"/>
        <v>18.000000000000004</v>
      </c>
      <c r="K34" s="4"/>
    </row>
    <row r="35" spans="1:11" x14ac:dyDescent="0.3">
      <c r="A35" s="80"/>
      <c r="B35" s="6"/>
      <c r="C35" s="4"/>
      <c r="D35" s="4"/>
      <c r="E35" s="27"/>
      <c r="F35" s="27"/>
      <c r="G35" s="4"/>
      <c r="H35" s="235"/>
      <c r="I35" s="4"/>
      <c r="J35" s="149">
        <f>SUM(J13:J34)</f>
        <v>400.00000000000006</v>
      </c>
      <c r="K35" s="4"/>
    </row>
    <row r="36" spans="1:11" ht="14.4" thickBot="1" x14ac:dyDescent="0.35">
      <c r="A36" s="80"/>
      <c r="B36" s="6"/>
      <c r="C36" s="4"/>
      <c r="D36" s="28" t="s">
        <v>28</v>
      </c>
      <c r="E36" s="27"/>
      <c r="F36" s="27"/>
      <c r="G36" s="4"/>
      <c r="H36" s="235"/>
      <c r="I36" s="4"/>
      <c r="J36" s="5"/>
      <c r="K36" s="4"/>
    </row>
    <row r="37" spans="1:11" ht="13.8" customHeight="1" x14ac:dyDescent="0.3">
      <c r="A37" s="80"/>
      <c r="B37" s="6"/>
      <c r="C37" s="4"/>
      <c r="D37" s="388" t="str">
        <f>'Hitung F1'!$C$236</f>
        <v>Ketikkan disini komentar umum mengenai isi usulan program studi, tunjukkan bagian-bagian yang menjadi kelemahan dari usulan tersebut</v>
      </c>
      <c r="E37" s="389"/>
      <c r="F37" s="389"/>
      <c r="G37" s="389"/>
      <c r="H37" s="390"/>
      <c r="I37" s="4"/>
      <c r="J37" s="5"/>
      <c r="K37" s="4"/>
    </row>
    <row r="38" spans="1:11" ht="14.4" customHeight="1" x14ac:dyDescent="0.3">
      <c r="A38" s="80"/>
      <c r="B38" s="6"/>
      <c r="C38" s="4"/>
      <c r="D38" s="391"/>
      <c r="E38" s="392"/>
      <c r="F38" s="392"/>
      <c r="G38" s="392"/>
      <c r="H38" s="393"/>
      <c r="I38" s="4"/>
      <c r="J38" s="5"/>
      <c r="K38" s="4"/>
    </row>
    <row r="39" spans="1:11" ht="14.4" customHeight="1" x14ac:dyDescent="0.3">
      <c r="A39" s="80"/>
      <c r="B39" s="6"/>
      <c r="C39" s="4"/>
      <c r="D39" s="391"/>
      <c r="E39" s="392"/>
      <c r="F39" s="392"/>
      <c r="G39" s="392"/>
      <c r="H39" s="393"/>
      <c r="I39" s="4"/>
      <c r="J39" s="5"/>
      <c r="K39" s="4"/>
    </row>
    <row r="40" spans="1:11" ht="14.4" customHeight="1" x14ac:dyDescent="0.3">
      <c r="A40" s="80"/>
      <c r="B40" s="6"/>
      <c r="C40" s="4"/>
      <c r="D40" s="391"/>
      <c r="E40" s="392"/>
      <c r="F40" s="392"/>
      <c r="G40" s="392"/>
      <c r="H40" s="393"/>
      <c r="I40" s="4"/>
      <c r="J40" s="5"/>
      <c r="K40" s="4"/>
    </row>
    <row r="41" spans="1:11" ht="14.4" customHeight="1" x14ac:dyDescent="0.3">
      <c r="A41" s="80"/>
      <c r="B41" s="6"/>
      <c r="C41" s="4"/>
      <c r="D41" s="391"/>
      <c r="E41" s="392"/>
      <c r="F41" s="392"/>
      <c r="G41" s="392"/>
      <c r="H41" s="393"/>
      <c r="I41" s="4"/>
      <c r="J41" s="5"/>
      <c r="K41" s="4"/>
    </row>
    <row r="42" spans="1:11" ht="14.4" customHeight="1" thickBot="1" x14ac:dyDescent="0.35">
      <c r="A42" s="80"/>
      <c r="B42" s="6"/>
      <c r="C42" s="4"/>
      <c r="D42" s="394"/>
      <c r="E42" s="395"/>
      <c r="F42" s="395"/>
      <c r="G42" s="395"/>
      <c r="H42" s="396"/>
      <c r="I42" s="4"/>
      <c r="J42" s="5"/>
      <c r="K42" s="4"/>
    </row>
    <row r="43" spans="1:11" x14ac:dyDescent="0.3">
      <c r="A43" s="80"/>
      <c r="B43" s="6"/>
      <c r="C43" s="4"/>
      <c r="D43" s="4"/>
      <c r="E43" s="27"/>
      <c r="F43" s="27"/>
      <c r="G43" s="4"/>
      <c r="H43" s="235"/>
      <c r="I43" s="4"/>
      <c r="J43" s="5"/>
      <c r="K43" s="4"/>
    </row>
    <row r="44" spans="1:11" ht="22.5" customHeight="1" x14ac:dyDescent="0.3">
      <c r="A44" s="80"/>
      <c r="B44" s="6"/>
      <c r="C44" s="4"/>
      <c r="D44" s="69" t="s">
        <v>20</v>
      </c>
      <c r="E44" s="29">
        <f>J35</f>
        <v>400.00000000000006</v>
      </c>
      <c r="F44" s="27"/>
      <c r="G44" s="4"/>
      <c r="H44" s="235"/>
      <c r="I44" s="4"/>
      <c r="J44" s="5"/>
      <c r="K44" s="4"/>
    </row>
    <row r="45" spans="1:11" ht="22.5" customHeight="1" x14ac:dyDescent="0.3">
      <c r="A45" s="80"/>
      <c r="B45" s="6"/>
      <c r="C45" s="68"/>
      <c r="D45" s="72" t="s">
        <v>51</v>
      </c>
      <c r="E45" s="71" t="str">
        <f>'Hitung F1'!E26</f>
        <v>Memenuhi</v>
      </c>
      <c r="F45" s="27"/>
      <c r="G45" s="4"/>
      <c r="H45" s="235"/>
      <c r="I45" s="4"/>
      <c r="J45" s="5"/>
      <c r="K45" s="4"/>
    </row>
    <row r="46" spans="1:11" ht="22.5" customHeight="1" x14ac:dyDescent="0.3">
      <c r="A46" s="80"/>
      <c r="B46" s="6"/>
      <c r="C46" s="46"/>
      <c r="D46" s="72" t="s">
        <v>125</v>
      </c>
      <c r="E46" s="71" t="str">
        <f>IF(AND(H16&gt;=2,H20&gt;=2,H21&gt;=2,H26&gt;=2,H29&gt;=2,H34&gt;=2),"Memenuhi","Belum Memenuhi")</f>
        <v>Memenuhi</v>
      </c>
      <c r="F46" s="27"/>
      <c r="G46" s="4"/>
      <c r="H46" s="235"/>
      <c r="I46" s="4"/>
      <c r="J46" s="5"/>
      <c r="K46" s="4"/>
    </row>
    <row r="47" spans="1:11" ht="22.5" customHeight="1" x14ac:dyDescent="0.3">
      <c r="A47" s="80"/>
      <c r="B47" s="6"/>
      <c r="C47" s="4"/>
      <c r="D47" s="30" t="s">
        <v>34</v>
      </c>
      <c r="E47" s="29" t="str">
        <f>IF(AND(E44&gt;=200,E45="Memenuhi",E46="Memenuhi"),"Memenuhi","Belum Memenuhi")</f>
        <v>Memenuhi</v>
      </c>
      <c r="F47" s="27"/>
      <c r="G47" s="4"/>
      <c r="H47" s="235"/>
      <c r="I47" s="4"/>
      <c r="J47" s="5"/>
      <c r="K47" s="4"/>
    </row>
    <row r="48" spans="1:11" x14ac:dyDescent="0.3">
      <c r="A48" s="80"/>
      <c r="B48" s="6"/>
      <c r="C48" s="4"/>
      <c r="D48" s="4"/>
      <c r="E48" s="27"/>
      <c r="F48" s="27"/>
      <c r="G48" s="4"/>
      <c r="H48" s="235"/>
      <c r="I48" s="4"/>
      <c r="J48" s="5"/>
      <c r="K48" s="4"/>
    </row>
    <row r="49" spans="1:11" x14ac:dyDescent="0.3">
      <c r="A49" s="80"/>
      <c r="B49" s="6"/>
      <c r="C49" s="4"/>
      <c r="D49" s="4"/>
      <c r="E49" s="27"/>
      <c r="F49" s="27"/>
      <c r="G49" s="4"/>
      <c r="H49" s="235"/>
      <c r="I49" s="4"/>
      <c r="J49" s="5"/>
      <c r="K49" s="4"/>
    </row>
    <row r="50" spans="1:11" x14ac:dyDescent="0.3">
      <c r="A50" s="80"/>
      <c r="B50" s="6"/>
      <c r="C50" s="4"/>
      <c r="D50" s="4"/>
      <c r="E50" s="27"/>
      <c r="F50" s="27"/>
      <c r="G50" s="4"/>
      <c r="H50" s="235"/>
      <c r="I50" s="4"/>
      <c r="J50" s="5"/>
      <c r="K50" s="4"/>
    </row>
    <row r="51" spans="1:11" x14ac:dyDescent="0.3">
      <c r="A51" s="80"/>
      <c r="B51" s="6"/>
      <c r="C51" s="4"/>
      <c r="D51" s="4"/>
      <c r="E51" s="27"/>
      <c r="F51" s="27"/>
      <c r="G51" s="4"/>
      <c r="H51" s="235"/>
      <c r="I51" s="4"/>
      <c r="J51" s="5"/>
      <c r="K51" s="4"/>
    </row>
    <row r="52" spans="1:11" x14ac:dyDescent="0.3">
      <c r="A52" s="80"/>
      <c r="B52" s="6"/>
      <c r="C52" s="4"/>
      <c r="D52" s="4"/>
      <c r="E52" s="27"/>
      <c r="F52" s="27"/>
      <c r="G52" s="4"/>
      <c r="H52" s="235"/>
      <c r="I52" s="4"/>
      <c r="J52" s="5"/>
      <c r="K52" s="4"/>
    </row>
    <row r="53" spans="1:11" x14ac:dyDescent="0.3">
      <c r="A53" s="80"/>
      <c r="B53" s="6"/>
      <c r="C53" s="4"/>
      <c r="D53" s="4"/>
      <c r="E53" s="27"/>
      <c r="F53" s="27"/>
      <c r="G53" s="4"/>
      <c r="H53" s="235"/>
      <c r="I53" s="4"/>
      <c r="J53" s="5"/>
      <c r="K53" s="4"/>
    </row>
    <row r="54" spans="1:11" x14ac:dyDescent="0.3">
      <c r="A54" s="80"/>
      <c r="B54" s="6"/>
      <c r="C54" s="4"/>
      <c r="D54" s="4"/>
      <c r="E54" s="27"/>
      <c r="F54" s="27"/>
      <c r="G54" s="4"/>
      <c r="H54" s="235"/>
      <c r="I54" s="4"/>
      <c r="J54" s="5"/>
      <c r="K54" s="4"/>
    </row>
    <row r="55" spans="1:11" x14ac:dyDescent="0.3">
      <c r="A55" s="80"/>
      <c r="B55" s="6"/>
      <c r="C55" s="4"/>
      <c r="D55" s="4"/>
      <c r="E55" s="27"/>
      <c r="F55" s="27"/>
      <c r="G55" s="4"/>
      <c r="H55" s="235"/>
      <c r="I55" s="4"/>
      <c r="J55" s="5"/>
      <c r="K55" s="4"/>
    </row>
    <row r="56" spans="1:11" x14ac:dyDescent="0.3">
      <c r="A56" s="80"/>
      <c r="B56" s="6"/>
      <c r="C56" s="4"/>
      <c r="D56" s="28">
        <f>D8</f>
        <v>0</v>
      </c>
      <c r="E56" s="27"/>
      <c r="F56" s="27"/>
      <c r="G56" s="4"/>
      <c r="H56" s="235"/>
      <c r="I56" s="4"/>
      <c r="J56" s="5"/>
      <c r="K56" s="4"/>
    </row>
  </sheetData>
  <sheetProtection selectLockedCells="1"/>
  <dataConsolidate/>
  <mergeCells count="56">
    <mergeCell ref="E12:G12"/>
    <mergeCell ref="A6:C6"/>
    <mergeCell ref="A2:D2"/>
    <mergeCell ref="A3:C3"/>
    <mergeCell ref="A4:C4"/>
    <mergeCell ref="A5:C5"/>
    <mergeCell ref="C30:D30"/>
    <mergeCell ref="C25:D25"/>
    <mergeCell ref="C26:D26"/>
    <mergeCell ref="C21:D21"/>
    <mergeCell ref="C13:D13"/>
    <mergeCell ref="E13:G13"/>
    <mergeCell ref="C17:D17"/>
    <mergeCell ref="E17:G17"/>
    <mergeCell ref="D37:H42"/>
    <mergeCell ref="E31:G31"/>
    <mergeCell ref="E30:G30"/>
    <mergeCell ref="E25:G25"/>
    <mergeCell ref="E26:G26"/>
    <mergeCell ref="E21:G21"/>
    <mergeCell ref="A7:C7"/>
    <mergeCell ref="A8:C8"/>
    <mergeCell ref="A9:C9"/>
    <mergeCell ref="A10:C10"/>
    <mergeCell ref="C12:D12"/>
    <mergeCell ref="C33:D33"/>
    <mergeCell ref="E33:G33"/>
    <mergeCell ref="E29:G29"/>
    <mergeCell ref="C14:D14"/>
    <mergeCell ref="E14:G14"/>
    <mergeCell ref="C15:D15"/>
    <mergeCell ref="E15:G15"/>
    <mergeCell ref="C19:D19"/>
    <mergeCell ref="E19:G19"/>
    <mergeCell ref="C22:D22"/>
    <mergeCell ref="E22:G22"/>
    <mergeCell ref="C23:D23"/>
    <mergeCell ref="E20:G20"/>
    <mergeCell ref="C27:D27"/>
    <mergeCell ref="E27:G27"/>
    <mergeCell ref="C34:D34"/>
    <mergeCell ref="E34:G34"/>
    <mergeCell ref="E16:G16"/>
    <mergeCell ref="C29:D29"/>
    <mergeCell ref="C28:D28"/>
    <mergeCell ref="E28:G28"/>
    <mergeCell ref="C32:D32"/>
    <mergeCell ref="E32:G32"/>
    <mergeCell ref="C31:D31"/>
    <mergeCell ref="C24:D24"/>
    <mergeCell ref="E24:G24"/>
    <mergeCell ref="C18:D18"/>
    <mergeCell ref="E18:G18"/>
    <mergeCell ref="C20:D20"/>
    <mergeCell ref="E23:G23"/>
    <mergeCell ref="C16:D16"/>
  </mergeCells>
  <pageMargins left="0.70866141732283472" right="0.70866141732283472" top="0.74803149606299213" bottom="0.74803149606299213" header="0.31496062992125984" footer="0.31496062992125984"/>
  <pageSetup paperSize="9"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7"/>
  <sheetViews>
    <sheetView topLeftCell="E16" zoomScale="90" zoomScaleNormal="90" workbookViewId="0">
      <selection activeCell="O23" sqref="O23"/>
    </sheetView>
  </sheetViews>
  <sheetFormatPr defaultColWidth="8.88671875" defaultRowHeight="15.6" x14ac:dyDescent="0.3"/>
  <cols>
    <col min="1" max="1" width="6.88671875" style="143" customWidth="1"/>
    <col min="2" max="2" width="18.44140625" style="144" customWidth="1"/>
    <col min="3" max="3" width="5" style="144" customWidth="1"/>
    <col min="4" max="4" width="52.33203125" style="138" customWidth="1"/>
    <col min="5" max="5" width="5.5546875" style="138" customWidth="1"/>
    <col min="6" max="6" width="69.88671875" style="138" customWidth="1"/>
    <col min="7" max="8" width="8.33203125" style="138" customWidth="1"/>
    <col min="9" max="10" width="8.109375" style="144" customWidth="1"/>
    <col min="11" max="12" width="8.109375" style="138" customWidth="1"/>
    <col min="13" max="13" width="8.33203125" style="203" customWidth="1"/>
    <col min="14" max="14" width="8.88671875" style="138"/>
    <col min="15" max="15" width="9.88671875" style="138" customWidth="1"/>
    <col min="16" max="16384" width="8.88671875" style="138"/>
  </cols>
  <sheetData>
    <row r="1" spans="1:16" ht="45" customHeight="1" x14ac:dyDescent="0.3">
      <c r="A1" s="167" t="s">
        <v>82</v>
      </c>
      <c r="B1" s="167" t="s">
        <v>24</v>
      </c>
      <c r="C1" s="167" t="s">
        <v>23</v>
      </c>
      <c r="D1" s="167" t="s">
        <v>26</v>
      </c>
      <c r="E1" s="167" t="s">
        <v>179</v>
      </c>
      <c r="F1" s="167" t="s">
        <v>83</v>
      </c>
      <c r="G1" s="405" t="s">
        <v>25</v>
      </c>
      <c r="H1" s="405"/>
      <c r="I1" s="405" t="s">
        <v>84</v>
      </c>
      <c r="J1" s="405"/>
      <c r="K1" s="405" t="s">
        <v>85</v>
      </c>
      <c r="L1" s="405"/>
      <c r="M1" s="167" t="s">
        <v>27</v>
      </c>
      <c r="N1" s="168" t="s">
        <v>123</v>
      </c>
      <c r="O1" s="168" t="s">
        <v>124</v>
      </c>
    </row>
    <row r="2" spans="1:16" ht="25.8" customHeight="1" x14ac:dyDescent="0.3">
      <c r="A2" s="172">
        <v>1</v>
      </c>
      <c r="B2" s="419" t="s">
        <v>86</v>
      </c>
      <c r="C2" s="191" t="str">
        <f>'F1'!B13</f>
        <v>1.1</v>
      </c>
      <c r="D2" s="206" t="str">
        <f>'F1'!C13</f>
        <v xml:space="preserve">Keunggulan Program Studi </v>
      </c>
      <c r="E2" s="192"/>
      <c r="F2" s="174"/>
      <c r="G2" s="420">
        <f>COUNTA(A2:A8)</f>
        <v>7</v>
      </c>
      <c r="H2" s="421">
        <f>G2/$G$24</f>
        <v>0.35</v>
      </c>
      <c r="I2" s="172">
        <v>3</v>
      </c>
      <c r="J2" s="175">
        <f>I2/(SUM($I$2:$I$8))</f>
        <v>0.1</v>
      </c>
      <c r="K2" s="173"/>
      <c r="L2" s="176"/>
      <c r="M2" s="181">
        <f>$H$2*J2*100</f>
        <v>3.4999999999999996</v>
      </c>
      <c r="N2" s="176">
        <f>'F1'!$H$13</f>
        <v>4</v>
      </c>
      <c r="O2" s="176">
        <f>N2*M2</f>
        <v>13.999999999999998</v>
      </c>
      <c r="P2" s="216"/>
    </row>
    <row r="3" spans="1:16" ht="25.8" customHeight="1" x14ac:dyDescent="0.3">
      <c r="A3" s="172">
        <f>A2+1</f>
        <v>2</v>
      </c>
      <c r="B3" s="419"/>
      <c r="C3" s="191" t="str">
        <f>'F1'!B14</f>
        <v>1.2</v>
      </c>
      <c r="D3" s="192" t="str">
        <f>'F1'!C14</f>
        <v xml:space="preserve">Profil Konselor </v>
      </c>
      <c r="E3" s="192"/>
      <c r="F3" s="174"/>
      <c r="G3" s="420"/>
      <c r="H3" s="421"/>
      <c r="I3" s="172">
        <v>2</v>
      </c>
      <c r="J3" s="175">
        <f t="shared" ref="J3:J8" si="0">I3/(SUM($I$2:$I$8))</f>
        <v>6.6666666666666666E-2</v>
      </c>
      <c r="K3" s="173"/>
      <c r="L3" s="176"/>
      <c r="M3" s="181">
        <f t="shared" ref="M3:M8" si="1">$H$2*J3*100</f>
        <v>2.333333333333333</v>
      </c>
      <c r="N3" s="176">
        <f>'F1'!$H$13</f>
        <v>4</v>
      </c>
      <c r="O3" s="176">
        <f t="shared" ref="O3:O23" si="2">N3*M3</f>
        <v>9.3333333333333321</v>
      </c>
    </row>
    <row r="4" spans="1:16" ht="25.8" customHeight="1" x14ac:dyDescent="0.3">
      <c r="A4" s="172">
        <f t="shared" ref="A4:A23" si="3">A3+1</f>
        <v>3</v>
      </c>
      <c r="B4" s="419"/>
      <c r="C4" s="191" t="str">
        <f>'F1'!B15</f>
        <v>1.3</v>
      </c>
      <c r="D4" s="192" t="str">
        <f>'F1'!C15</f>
        <v xml:space="preserve">Rumusan capaian pembelajaran </v>
      </c>
      <c r="E4" s="192"/>
      <c r="F4" s="174"/>
      <c r="G4" s="420"/>
      <c r="H4" s="421"/>
      <c r="I4" s="172">
        <v>4</v>
      </c>
      <c r="J4" s="175">
        <f t="shared" si="0"/>
        <v>0.13333333333333333</v>
      </c>
      <c r="K4" s="173"/>
      <c r="L4" s="176"/>
      <c r="M4" s="181">
        <f t="shared" si="1"/>
        <v>4.6666666666666661</v>
      </c>
      <c r="N4" s="176">
        <f>'F1'!$H$13</f>
        <v>4</v>
      </c>
      <c r="O4" s="176">
        <f t="shared" si="2"/>
        <v>18.666666666666664</v>
      </c>
    </row>
    <row r="5" spans="1:16" ht="25.8" customHeight="1" x14ac:dyDescent="0.3">
      <c r="A5" s="172">
        <f t="shared" si="3"/>
        <v>4</v>
      </c>
      <c r="B5" s="419"/>
      <c r="C5" s="191" t="str">
        <f>'F1'!B16</f>
        <v>1.4</v>
      </c>
      <c r="D5" s="192" t="str">
        <f>'F1'!C16</f>
        <v xml:space="preserve">Struktur kurikulum </v>
      </c>
      <c r="E5" s="192"/>
      <c r="F5" s="174"/>
      <c r="G5" s="420"/>
      <c r="H5" s="421"/>
      <c r="I5" s="208">
        <v>3</v>
      </c>
      <c r="J5" s="175">
        <f t="shared" si="0"/>
        <v>0.1</v>
      </c>
      <c r="K5" s="173"/>
      <c r="L5" s="176"/>
      <c r="M5" s="181">
        <f t="shared" si="1"/>
        <v>3.4999999999999996</v>
      </c>
      <c r="N5" s="176">
        <f>'F1'!$H$13</f>
        <v>4</v>
      </c>
      <c r="O5" s="210">
        <f t="shared" si="2"/>
        <v>13.999999999999998</v>
      </c>
    </row>
    <row r="6" spans="1:16" ht="25.8" customHeight="1" x14ac:dyDescent="0.3">
      <c r="A6" s="172">
        <f t="shared" si="3"/>
        <v>5</v>
      </c>
      <c r="B6" s="419"/>
      <c r="C6" s="191" t="str">
        <f>'F1'!B17</f>
        <v>1.5</v>
      </c>
      <c r="D6" s="192" t="str">
        <f>'F1'!C17</f>
        <v>Rencana Pembelajaran Semester</v>
      </c>
      <c r="E6" s="192"/>
      <c r="F6" s="174"/>
      <c r="G6" s="420"/>
      <c r="H6" s="421"/>
      <c r="I6" s="172">
        <v>4</v>
      </c>
      <c r="J6" s="175">
        <f t="shared" si="0"/>
        <v>0.13333333333333333</v>
      </c>
      <c r="K6" s="173"/>
      <c r="L6" s="176"/>
      <c r="M6" s="181">
        <f t="shared" si="1"/>
        <v>4.6666666666666661</v>
      </c>
      <c r="N6" s="176">
        <f>'F1'!$H$13</f>
        <v>4</v>
      </c>
      <c r="O6" s="176">
        <f t="shared" si="2"/>
        <v>18.666666666666664</v>
      </c>
    </row>
    <row r="7" spans="1:16" ht="25.8" customHeight="1" x14ac:dyDescent="0.3">
      <c r="A7" s="172">
        <f t="shared" si="3"/>
        <v>6</v>
      </c>
      <c r="B7" s="419"/>
      <c r="C7" s="191" t="str">
        <f>'F1'!B18</f>
        <v>1.6</v>
      </c>
      <c r="D7" s="192" t="str">
        <f>'F1'!C18</f>
        <v>Rencana Praktik Bimbingan dan Konseling</v>
      </c>
      <c r="E7" s="192"/>
      <c r="F7" s="174"/>
      <c r="G7" s="420"/>
      <c r="H7" s="421"/>
      <c r="I7" s="208">
        <v>7</v>
      </c>
      <c r="J7" s="175">
        <f t="shared" si="0"/>
        <v>0.23333333333333334</v>
      </c>
      <c r="K7" s="173"/>
      <c r="L7" s="176"/>
      <c r="M7" s="181">
        <f t="shared" si="1"/>
        <v>8.1666666666666661</v>
      </c>
      <c r="N7" s="176">
        <f>'F1'!$H$13</f>
        <v>4</v>
      </c>
      <c r="O7" s="210">
        <f t="shared" si="2"/>
        <v>32.666666666666664</v>
      </c>
    </row>
    <row r="8" spans="1:16" ht="25.8" customHeight="1" x14ac:dyDescent="0.3">
      <c r="A8" s="172">
        <f t="shared" si="3"/>
        <v>7</v>
      </c>
      <c r="B8" s="419"/>
      <c r="C8" s="191" t="str">
        <f>'F1'!B19</f>
        <v>1.7</v>
      </c>
      <c r="D8" s="192" t="str">
        <f>'F1'!C19</f>
        <v>Rencana Panduan Praktik Bimbingan dan Konseling</v>
      </c>
      <c r="E8" s="192"/>
      <c r="F8" s="174"/>
      <c r="G8" s="420"/>
      <c r="H8" s="421"/>
      <c r="I8" s="208">
        <v>7</v>
      </c>
      <c r="J8" s="175">
        <f t="shared" si="0"/>
        <v>0.23333333333333334</v>
      </c>
      <c r="K8" s="173"/>
      <c r="L8" s="176"/>
      <c r="M8" s="181">
        <f t="shared" si="1"/>
        <v>8.1666666666666661</v>
      </c>
      <c r="N8" s="176">
        <f>'F1'!$H$13</f>
        <v>4</v>
      </c>
      <c r="O8" s="210">
        <f t="shared" si="2"/>
        <v>32.666666666666664</v>
      </c>
    </row>
    <row r="9" spans="1:16" ht="25.8" customHeight="1" x14ac:dyDescent="0.3">
      <c r="A9" s="169">
        <f t="shared" si="3"/>
        <v>8</v>
      </c>
      <c r="B9" s="430" t="s">
        <v>88</v>
      </c>
      <c r="C9" s="433" t="s">
        <v>180</v>
      </c>
      <c r="D9" s="435" t="s">
        <v>181</v>
      </c>
      <c r="E9" s="196" t="str">
        <f>'F1'!B20</f>
        <v>2.1.1</v>
      </c>
      <c r="F9" s="170" t="str">
        <f>'F1'!C20</f>
        <v>Jumlah dan kualifikasi calon dosen tetap</v>
      </c>
      <c r="G9" s="427">
        <f>COUNTA(A9:A12)</f>
        <v>4</v>
      </c>
      <c r="H9" s="412">
        <f>G9/$G$24</f>
        <v>0.2</v>
      </c>
      <c r="I9" s="415">
        <v>4</v>
      </c>
      <c r="J9" s="417">
        <f>I9/(SUM($I$9:$I$12))</f>
        <v>0.44444444444444442</v>
      </c>
      <c r="K9" s="247">
        <v>5</v>
      </c>
      <c r="L9" s="171">
        <f>K9/SUM($K$9:$K$10)</f>
        <v>0.5</v>
      </c>
      <c r="M9" s="182">
        <f>$H$9*$J$9*L9*100</f>
        <v>4.4444444444444446</v>
      </c>
      <c r="N9" s="171">
        <f>'F1'!$H$13</f>
        <v>4</v>
      </c>
      <c r="O9" s="211">
        <f t="shared" si="2"/>
        <v>17.777777777777779</v>
      </c>
      <c r="P9" s="216"/>
    </row>
    <row r="10" spans="1:16" ht="25.8" customHeight="1" x14ac:dyDescent="0.3">
      <c r="A10" s="169">
        <f t="shared" si="3"/>
        <v>9</v>
      </c>
      <c r="B10" s="431"/>
      <c r="C10" s="434"/>
      <c r="D10" s="436"/>
      <c r="E10" s="196" t="str">
        <f>'F1'!B21</f>
        <v>2.1.2</v>
      </c>
      <c r="F10" s="170" t="str">
        <f>'F1'!C21</f>
        <v>Jumlah dan kualifikasi calon dosen tidak tetap</v>
      </c>
      <c r="G10" s="428"/>
      <c r="H10" s="413"/>
      <c r="I10" s="416"/>
      <c r="J10" s="418"/>
      <c r="K10" s="247">
        <v>5</v>
      </c>
      <c r="L10" s="171">
        <f>K10/SUM($K$9:$K$10)</f>
        <v>0.5</v>
      </c>
      <c r="M10" s="182">
        <f>$H$9*$J$9*L10*100</f>
        <v>4.4444444444444446</v>
      </c>
      <c r="N10" s="171">
        <f>'F1'!$H$13</f>
        <v>4</v>
      </c>
      <c r="O10" s="211">
        <f t="shared" ref="O10" si="4">N10*M10</f>
        <v>17.777777777777779</v>
      </c>
    </row>
    <row r="11" spans="1:16" ht="25.8" customHeight="1" x14ac:dyDescent="0.3">
      <c r="A11" s="169">
        <f t="shared" si="3"/>
        <v>10</v>
      </c>
      <c r="B11" s="431"/>
      <c r="C11" s="196" t="str">
        <f>'F1'!B22</f>
        <v>2.2</v>
      </c>
      <c r="D11" s="195" t="str">
        <f>'F1'!C22</f>
        <v>Kualifikasi calon konselor profesional/pembimbing praktik profesi</v>
      </c>
      <c r="E11" s="193"/>
      <c r="F11" s="170"/>
      <c r="G11" s="428"/>
      <c r="H11" s="413"/>
      <c r="I11" s="169">
        <v>4</v>
      </c>
      <c r="J11" s="194">
        <f>I11/(SUM($I$9:$I$12))</f>
        <v>0.44444444444444442</v>
      </c>
      <c r="K11" s="169"/>
      <c r="L11" s="171"/>
      <c r="M11" s="182">
        <f>$H$9*J11*100</f>
        <v>8.8888888888888893</v>
      </c>
      <c r="N11" s="171">
        <f>'F1'!$H$13</f>
        <v>4</v>
      </c>
      <c r="O11" s="171">
        <f t="shared" ref="O11:O12" si="5">N11*M11</f>
        <v>35.555555555555557</v>
      </c>
    </row>
    <row r="12" spans="1:16" ht="33.450000000000003" customHeight="1" x14ac:dyDescent="0.3">
      <c r="A12" s="169">
        <f t="shared" si="3"/>
        <v>11</v>
      </c>
      <c r="B12" s="432"/>
      <c r="C12" s="196" t="str">
        <f>'F1'!B23</f>
        <v>2.3</v>
      </c>
      <c r="D12" s="195" t="str">
        <f>'F1'!C23</f>
        <v>Rencana rasio dosen mahasiswa pada periode tiga tahun pertama</v>
      </c>
      <c r="E12" s="193"/>
      <c r="F12" s="170"/>
      <c r="G12" s="429"/>
      <c r="H12" s="414"/>
      <c r="I12" s="169">
        <v>1</v>
      </c>
      <c r="J12" s="194">
        <f>I12/(SUM($I$9:$I$12))</f>
        <v>0.1111111111111111</v>
      </c>
      <c r="K12" s="169"/>
      <c r="L12" s="171"/>
      <c r="M12" s="182">
        <f>$H$9*J12*100</f>
        <v>2.2222222222222223</v>
      </c>
      <c r="N12" s="171">
        <f>'F1'!$H$13</f>
        <v>4</v>
      </c>
      <c r="O12" s="171">
        <f t="shared" si="5"/>
        <v>8.8888888888888893</v>
      </c>
    </row>
    <row r="13" spans="1:16" ht="34.200000000000003" customHeight="1" x14ac:dyDescent="0.3">
      <c r="A13" s="177">
        <f t="shared" si="3"/>
        <v>12</v>
      </c>
      <c r="B13" s="422" t="s">
        <v>89</v>
      </c>
      <c r="C13" s="437" t="s">
        <v>92</v>
      </c>
      <c r="D13" s="423" t="s">
        <v>182</v>
      </c>
      <c r="E13" s="197" t="str">
        <f>'F1'!B24</f>
        <v>3.1.1</v>
      </c>
      <c r="F13" s="186" t="str">
        <f>'F1'!C24</f>
        <v>Struktur organisasi Unit Pengelola Program Studi</v>
      </c>
      <c r="G13" s="406">
        <v>9</v>
      </c>
      <c r="H13" s="424">
        <f>G13/$G$24</f>
        <v>0.45</v>
      </c>
      <c r="I13" s="410">
        <v>1</v>
      </c>
      <c r="J13" s="411">
        <f>I13/SUM($I$13:$I$23)</f>
        <v>0.05</v>
      </c>
      <c r="K13" s="247">
        <v>2</v>
      </c>
      <c r="L13" s="179">
        <f>K13/SUM(K13:K14)</f>
        <v>0.4</v>
      </c>
      <c r="M13" s="183">
        <f>$H$13*$J$13*L13*100</f>
        <v>0.90000000000000013</v>
      </c>
      <c r="N13" s="179">
        <f>'F1'!$H$13</f>
        <v>4</v>
      </c>
      <c r="O13" s="179">
        <f t="shared" si="2"/>
        <v>3.6000000000000005</v>
      </c>
      <c r="P13" s="216"/>
    </row>
    <row r="14" spans="1:16" ht="34.200000000000003" customHeight="1" x14ac:dyDescent="0.3">
      <c r="A14" s="177">
        <f t="shared" si="3"/>
        <v>13</v>
      </c>
      <c r="B14" s="422"/>
      <c r="C14" s="402"/>
      <c r="D14" s="423"/>
      <c r="E14" s="197" t="str">
        <f>'F1'!B25</f>
        <v>3.1.2</v>
      </c>
      <c r="F14" s="186" t="str">
        <f>'F1'!C25</f>
        <v>Perwujudan good governance dengan lima pilar tata pamong</v>
      </c>
      <c r="G14" s="407"/>
      <c r="H14" s="425"/>
      <c r="I14" s="410"/>
      <c r="J14" s="411"/>
      <c r="K14" s="247">
        <v>3</v>
      </c>
      <c r="L14" s="179">
        <f>K14/SUM(K13:K14)</f>
        <v>0.6</v>
      </c>
      <c r="M14" s="183">
        <f>$H$13*$J$13*L14*100</f>
        <v>1.35</v>
      </c>
      <c r="N14" s="179">
        <f>'F1'!$H$13</f>
        <v>4</v>
      </c>
      <c r="O14" s="179">
        <f t="shared" si="2"/>
        <v>5.4</v>
      </c>
    </row>
    <row r="15" spans="1:16" ht="34.200000000000003" customHeight="1" x14ac:dyDescent="0.3">
      <c r="A15" s="177">
        <f t="shared" si="3"/>
        <v>14</v>
      </c>
      <c r="B15" s="422"/>
      <c r="C15" s="197" t="str">
        <f>'F1'!B26</f>
        <v>3.2</v>
      </c>
      <c r="D15" s="201" t="str">
        <f>'F1'!C26</f>
        <v>Keterlaksanaan Sistem Penjaminan Mutu Internal</v>
      </c>
      <c r="E15" s="178"/>
      <c r="F15" s="178"/>
      <c r="G15" s="407"/>
      <c r="H15" s="425"/>
      <c r="I15" s="209">
        <v>5</v>
      </c>
      <c r="J15" s="180">
        <f>I15/SUM($I$13:$I$23)</f>
        <v>0.25</v>
      </c>
      <c r="K15" s="177"/>
      <c r="L15" s="179"/>
      <c r="M15" s="183">
        <f>$H$13*J15*100</f>
        <v>11.25</v>
      </c>
      <c r="N15" s="179">
        <f>'F1'!$H$13</f>
        <v>4</v>
      </c>
      <c r="O15" s="212">
        <f t="shared" si="2"/>
        <v>45</v>
      </c>
    </row>
    <row r="16" spans="1:16" ht="34.200000000000003" customHeight="1" x14ac:dyDescent="0.3">
      <c r="A16" s="177">
        <f t="shared" si="3"/>
        <v>15</v>
      </c>
      <c r="B16" s="422"/>
      <c r="C16" s="437" t="s">
        <v>93</v>
      </c>
      <c r="D16" s="403" t="s">
        <v>309</v>
      </c>
      <c r="E16" s="197" t="str">
        <f>'F1'!B27</f>
        <v>3.3.1</v>
      </c>
      <c r="F16" s="186" t="str">
        <f>'F1'!C27</f>
        <v>Ruang Kuliah, Ruang Kerja Dosen, Ruang Kantor/Administrasi, dan Ruang Seminar</v>
      </c>
      <c r="G16" s="407"/>
      <c r="H16" s="425"/>
      <c r="I16" s="406">
        <v>7</v>
      </c>
      <c r="J16" s="399">
        <f>I16/SUM(I13:I23)</f>
        <v>0.35</v>
      </c>
      <c r="K16" s="177">
        <v>2</v>
      </c>
      <c r="L16" s="179">
        <f>K16/SUM($K$16:$K$20)</f>
        <v>0.1</v>
      </c>
      <c r="M16" s="183">
        <f>$H$13*$J$16*L16*100</f>
        <v>1.575</v>
      </c>
      <c r="N16" s="179">
        <f>'F1'!$H$13</f>
        <v>4</v>
      </c>
      <c r="O16" s="179">
        <f t="shared" si="2"/>
        <v>6.3</v>
      </c>
    </row>
    <row r="17" spans="1:15" ht="34.200000000000003" customHeight="1" x14ac:dyDescent="0.3">
      <c r="A17" s="177">
        <f t="shared" si="3"/>
        <v>16</v>
      </c>
      <c r="B17" s="422"/>
      <c r="C17" s="438"/>
      <c r="D17" s="439"/>
      <c r="E17" s="197" t="str">
        <f>'F1'!B28</f>
        <v>3.3.2</v>
      </c>
      <c r="F17" s="186" t="str">
        <f>'F1'!C28</f>
        <v>Ruang tetap mahasiswa Profesi Konselor</v>
      </c>
      <c r="G17" s="407"/>
      <c r="H17" s="425"/>
      <c r="I17" s="407"/>
      <c r="J17" s="409"/>
      <c r="K17" s="177">
        <v>4</v>
      </c>
      <c r="L17" s="179">
        <f t="shared" ref="L17:L20" si="6">K17/SUM($K$16:$K$20)</f>
        <v>0.2</v>
      </c>
      <c r="M17" s="183">
        <f t="shared" ref="M17:M20" si="7">$H$13*$J$16*L17*100</f>
        <v>3.15</v>
      </c>
      <c r="N17" s="179">
        <f>'F1'!$H$13</f>
        <v>4</v>
      </c>
      <c r="O17" s="179">
        <f t="shared" si="2"/>
        <v>12.6</v>
      </c>
    </row>
    <row r="18" spans="1:15" ht="39" customHeight="1" x14ac:dyDescent="0.3">
      <c r="A18" s="177">
        <f t="shared" si="3"/>
        <v>17</v>
      </c>
      <c r="B18" s="422"/>
      <c r="C18" s="438"/>
      <c r="D18" s="439"/>
      <c r="E18" s="197" t="str">
        <f>'F1'!B29</f>
        <v>3.3.3</v>
      </c>
      <c r="F18" s="201" t="str">
        <f>'F1'!C29</f>
        <v>Ruang Akademik Khusus Berupa Laboratorium Bimbingan dan Konseling - jenis, luas ruang per mahasiswa, dan status</v>
      </c>
      <c r="G18" s="407"/>
      <c r="H18" s="425"/>
      <c r="I18" s="407"/>
      <c r="J18" s="409"/>
      <c r="K18" s="177">
        <v>5</v>
      </c>
      <c r="L18" s="179">
        <f t="shared" si="6"/>
        <v>0.25</v>
      </c>
      <c r="M18" s="183">
        <f t="shared" si="7"/>
        <v>3.9375</v>
      </c>
      <c r="N18" s="179">
        <f>'F1'!$H$13</f>
        <v>4</v>
      </c>
      <c r="O18" s="212">
        <f t="shared" si="2"/>
        <v>15.75</v>
      </c>
    </row>
    <row r="19" spans="1:15" ht="25.8" customHeight="1" x14ac:dyDescent="0.3">
      <c r="A19" s="177">
        <f t="shared" si="3"/>
        <v>18</v>
      </c>
      <c r="B19" s="422"/>
      <c r="C19" s="438"/>
      <c r="D19" s="439"/>
      <c r="E19" s="197" t="str">
        <f>'F1'!B30</f>
        <v>3.3.4</v>
      </c>
      <c r="F19" s="186" t="str">
        <f>'F1'!C30</f>
        <v>Pusat/Unit Layanan Bimbingan dan Konseling</v>
      </c>
      <c r="G19" s="407"/>
      <c r="H19" s="425"/>
      <c r="I19" s="407"/>
      <c r="J19" s="409"/>
      <c r="K19" s="177">
        <v>5</v>
      </c>
      <c r="L19" s="179">
        <f t="shared" si="6"/>
        <v>0.25</v>
      </c>
      <c r="M19" s="183">
        <f t="shared" si="7"/>
        <v>3.9375</v>
      </c>
      <c r="N19" s="179">
        <f>'F1'!$H$13</f>
        <v>4</v>
      </c>
      <c r="O19" s="179">
        <f>N19*M19</f>
        <v>15.75</v>
      </c>
    </row>
    <row r="20" spans="1:15" ht="25.8" customHeight="1" x14ac:dyDescent="0.3">
      <c r="A20" s="177">
        <f t="shared" si="3"/>
        <v>19</v>
      </c>
      <c r="B20" s="422"/>
      <c r="C20" s="402"/>
      <c r="D20" s="404"/>
      <c r="E20" s="197" t="str">
        <f>'F1'!B31</f>
        <v>3.3.5</v>
      </c>
      <c r="F20" s="186" t="str">
        <f>'F1'!C31</f>
        <v>Wahana Praktik</v>
      </c>
      <c r="G20" s="407"/>
      <c r="H20" s="425"/>
      <c r="I20" s="408"/>
      <c r="J20" s="400"/>
      <c r="K20" s="177">
        <v>4</v>
      </c>
      <c r="L20" s="179">
        <f t="shared" si="6"/>
        <v>0.2</v>
      </c>
      <c r="M20" s="183">
        <f t="shared" si="7"/>
        <v>3.15</v>
      </c>
      <c r="N20" s="179">
        <f>'F1'!$H$13</f>
        <v>4</v>
      </c>
      <c r="O20" s="179">
        <f>N20*M20</f>
        <v>12.6</v>
      </c>
    </row>
    <row r="21" spans="1:15" ht="25.8" customHeight="1" x14ac:dyDescent="0.3">
      <c r="A21" s="177">
        <f t="shared" si="3"/>
        <v>20</v>
      </c>
      <c r="B21" s="422"/>
      <c r="C21" s="401" t="s">
        <v>62</v>
      </c>
      <c r="D21" s="403" t="s">
        <v>302</v>
      </c>
      <c r="E21" s="197" t="str">
        <f>'F1'!B32</f>
        <v>3.4.1</v>
      </c>
      <c r="F21" s="186" t="str">
        <f>'F1'!C32</f>
        <v>Peralatan Ruang Akademik Khusus</v>
      </c>
      <c r="G21" s="407"/>
      <c r="H21" s="425"/>
      <c r="I21" s="440">
        <v>5</v>
      </c>
      <c r="J21" s="399">
        <f t="shared" ref="J21:J22" si="8">I21/SUM($I$13:$I$23)</f>
        <v>0.25</v>
      </c>
      <c r="K21" s="261">
        <v>4</v>
      </c>
      <c r="L21" s="179">
        <f>K21/SUM($K$21:$K$22)</f>
        <v>0.5</v>
      </c>
      <c r="M21" s="183">
        <f>$H$13*$J$21*L21*100</f>
        <v>5.625</v>
      </c>
      <c r="N21" s="179">
        <f>'F1'!$H$13</f>
        <v>4</v>
      </c>
      <c r="O21" s="179">
        <f t="shared" ref="O21:O22" si="9">N21*M21</f>
        <v>22.5</v>
      </c>
    </row>
    <row r="22" spans="1:15" ht="25.8" customHeight="1" x14ac:dyDescent="0.3">
      <c r="A22" s="177">
        <f t="shared" si="3"/>
        <v>21</v>
      </c>
      <c r="B22" s="422"/>
      <c r="C22" s="402"/>
      <c r="D22" s="404"/>
      <c r="E22" s="197" t="str">
        <f>'F1'!B33</f>
        <v>3.4.2</v>
      </c>
      <c r="F22" s="186" t="str">
        <f>'F1'!C33</f>
        <v>Fasilitas Ruang Akademik Khusus</v>
      </c>
      <c r="G22" s="407"/>
      <c r="H22" s="425"/>
      <c r="I22" s="441"/>
      <c r="J22" s="400">
        <f t="shared" si="8"/>
        <v>0</v>
      </c>
      <c r="K22" s="261">
        <v>4</v>
      </c>
      <c r="L22" s="179">
        <f>K22/SUM($K$21:$K$22)</f>
        <v>0.5</v>
      </c>
      <c r="M22" s="183">
        <f>$H$13*$J$21*L22*100</f>
        <v>5.625</v>
      </c>
      <c r="N22" s="179">
        <f>'F1'!$H$13</f>
        <v>4</v>
      </c>
      <c r="O22" s="179">
        <f t="shared" si="9"/>
        <v>22.5</v>
      </c>
    </row>
    <row r="23" spans="1:15" ht="22.8" customHeight="1" x14ac:dyDescent="0.3">
      <c r="A23" s="177">
        <f t="shared" si="3"/>
        <v>22</v>
      </c>
      <c r="B23" s="422"/>
      <c r="C23" s="197" t="str">
        <f>'F1'!B34</f>
        <v>3.5</v>
      </c>
      <c r="D23" s="201" t="str">
        <f>'F1'!C34</f>
        <v>Jumlah dan kualifikasi tenaga kependidikan:</v>
      </c>
      <c r="E23" s="178"/>
      <c r="F23" s="178"/>
      <c r="G23" s="408"/>
      <c r="H23" s="426"/>
      <c r="I23" s="260">
        <v>2</v>
      </c>
      <c r="J23" s="180">
        <f>I23/SUM($I$13:$I$23)</f>
        <v>0.1</v>
      </c>
      <c r="K23" s="178"/>
      <c r="L23" s="178"/>
      <c r="M23" s="183">
        <f>H13*J23*100</f>
        <v>4.5000000000000009</v>
      </c>
      <c r="N23" s="179">
        <f>'F1'!$H$13</f>
        <v>4</v>
      </c>
      <c r="O23" s="212">
        <f t="shared" si="2"/>
        <v>18.000000000000004</v>
      </c>
    </row>
    <row r="24" spans="1:15" ht="20.399999999999999" customHeight="1" x14ac:dyDescent="0.3">
      <c r="A24" s="139"/>
      <c r="B24" s="141"/>
      <c r="C24" s="141"/>
      <c r="D24" s="140"/>
      <c r="E24" s="140"/>
      <c r="F24" s="140"/>
      <c r="G24" s="142">
        <f>SUM(G2:G23)</f>
        <v>20</v>
      </c>
      <c r="H24" s="142">
        <f>SUM(H2:H23)</f>
        <v>1</v>
      </c>
      <c r="I24" s="141"/>
      <c r="J24" s="141"/>
      <c r="K24" s="140"/>
      <c r="L24" s="140"/>
      <c r="M24" s="207">
        <f>SUM(M2:M23)</f>
        <v>100.00000000000001</v>
      </c>
      <c r="O24" s="166">
        <f>SUM(O2:O23)</f>
        <v>400.00000000000006</v>
      </c>
    </row>
    <row r="25" spans="1:15" x14ac:dyDescent="0.3">
      <c r="I25" s="144">
        <v>1</v>
      </c>
      <c r="J25" s="145">
        <f>SUM(J2:J8)</f>
        <v>1</v>
      </c>
      <c r="K25" s="200" t="s">
        <v>180</v>
      </c>
      <c r="L25" s="198">
        <f>SUM(L9:L10)</f>
        <v>1</v>
      </c>
    </row>
    <row r="26" spans="1:15" x14ac:dyDescent="0.3">
      <c r="I26" s="144">
        <v>2</v>
      </c>
      <c r="J26" s="199">
        <f>SUM(J9:J12)</f>
        <v>1</v>
      </c>
      <c r="K26" s="144" t="s">
        <v>92</v>
      </c>
      <c r="L26" s="145">
        <f>SUM(L13:L14)</f>
        <v>1</v>
      </c>
    </row>
    <row r="27" spans="1:15" x14ac:dyDescent="0.3">
      <c r="I27" s="144">
        <v>3</v>
      </c>
      <c r="J27" s="145">
        <f>SUM(J13:J23)</f>
        <v>0.99999999999999989</v>
      </c>
      <c r="K27" s="144" t="s">
        <v>93</v>
      </c>
      <c r="L27" s="198">
        <f>SUM(L16:L20)</f>
        <v>1</v>
      </c>
    </row>
  </sheetData>
  <sheetProtection formatCells="0" formatColumns="0" formatRows="0" insertColumns="0" insertRows="0" insertHyperlinks="0" deleteColumns="0" deleteRows="0" sort="0"/>
  <mergeCells count="28">
    <mergeCell ref="B2:B8"/>
    <mergeCell ref="G2:G8"/>
    <mergeCell ref="H2:H8"/>
    <mergeCell ref="B13:B23"/>
    <mergeCell ref="D13:D14"/>
    <mergeCell ref="G13:G23"/>
    <mergeCell ref="H13:H23"/>
    <mergeCell ref="G9:G12"/>
    <mergeCell ref="B9:B12"/>
    <mergeCell ref="C9:C10"/>
    <mergeCell ref="D9:D10"/>
    <mergeCell ref="C13:C14"/>
    <mergeCell ref="C16:C20"/>
    <mergeCell ref="D16:D20"/>
    <mergeCell ref="K1:L1"/>
    <mergeCell ref="I13:I14"/>
    <mergeCell ref="J13:J14"/>
    <mergeCell ref="H9:H12"/>
    <mergeCell ref="I9:I10"/>
    <mergeCell ref="J9:J10"/>
    <mergeCell ref="J21:J22"/>
    <mergeCell ref="C21:C22"/>
    <mergeCell ref="D21:D22"/>
    <mergeCell ref="G1:H1"/>
    <mergeCell ref="I1:J1"/>
    <mergeCell ref="I16:I20"/>
    <mergeCell ref="J16:J20"/>
    <mergeCell ref="I21:I22"/>
  </mergeCells>
  <conditionalFormatting sqref="B2:C2 B1:F1 C3:C8">
    <cfRule type="cellIs" dxfId="12" priority="13" operator="equal">
      <formula>"Tidak dinilai"</formula>
    </cfRule>
  </conditionalFormatting>
  <conditionalFormatting sqref="F3">
    <cfRule type="cellIs" dxfId="11" priority="11" operator="equal">
      <formula>"Tidak dinilai"</formula>
    </cfRule>
  </conditionalFormatting>
  <conditionalFormatting sqref="F2">
    <cfRule type="cellIs" dxfId="10" priority="12" operator="equal">
      <formula>"Tidak dinilai"</formula>
    </cfRule>
  </conditionalFormatting>
  <conditionalFormatting sqref="F9:F12">
    <cfRule type="cellIs" dxfId="9" priority="6" operator="equal">
      <formula>"Tidak dinilai"</formula>
    </cfRule>
  </conditionalFormatting>
  <conditionalFormatting sqref="F5">
    <cfRule type="cellIs" dxfId="8" priority="9" operator="equal">
      <formula>"Tidak dinilai"</formula>
    </cfRule>
  </conditionalFormatting>
  <conditionalFormatting sqref="F4">
    <cfRule type="cellIs" dxfId="7" priority="10" operator="equal">
      <formula>"Tidak dinilai"</formula>
    </cfRule>
  </conditionalFormatting>
  <conditionalFormatting sqref="F6:F7">
    <cfRule type="cellIs" dxfId="6" priority="8" operator="equal">
      <formula>"Tidak dinilai"</formula>
    </cfRule>
  </conditionalFormatting>
  <conditionalFormatting sqref="F8">
    <cfRule type="cellIs" dxfId="5" priority="7" operator="equal">
      <formula>"Tidak dinilai"</formula>
    </cfRule>
  </conditionalFormatting>
  <conditionalFormatting sqref="A1">
    <cfRule type="cellIs" dxfId="4" priority="5" operator="equal">
      <formula>"Tidak dinilai"</formula>
    </cfRule>
  </conditionalFormatting>
  <conditionalFormatting sqref="G1">
    <cfRule type="cellIs" dxfId="3" priority="4" operator="equal">
      <formula>"Tidak dinilai"</formula>
    </cfRule>
  </conditionalFormatting>
  <conditionalFormatting sqref="I1">
    <cfRule type="cellIs" dxfId="2" priority="3" operator="equal">
      <formula>"Tidak dinilai"</formula>
    </cfRule>
  </conditionalFormatting>
  <conditionalFormatting sqref="K1">
    <cfRule type="cellIs" dxfId="1" priority="2" operator="equal">
      <formula>"Tidak dinilai"</formula>
    </cfRule>
  </conditionalFormatting>
  <conditionalFormatting sqref="D2:E8">
    <cfRule type="cellIs" dxfId="0" priority="1" operator="equal">
      <formula>"Tidak dinilai"</formula>
    </cfRule>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Matriks Penilaian</vt:lpstr>
      <vt:lpstr>Hitung F1</vt:lpstr>
      <vt:lpstr>F1</vt:lpstr>
      <vt:lpstr>Pembobotan</vt:lpstr>
      <vt:lpstr>'F1'!Print_Titles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Bambang Suryoatmono</cp:lastModifiedBy>
  <cp:lastPrinted>2018-01-28T09:11:28Z</cp:lastPrinted>
  <dcterms:created xsi:type="dcterms:W3CDTF">2018-01-27T14:24:19Z</dcterms:created>
  <dcterms:modified xsi:type="dcterms:W3CDTF">2023-03-31T00:42:59Z</dcterms:modified>
</cp:coreProperties>
</file>