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ambang Suryoatmono\Documents\AATJE\Majelis Akreditasi\Peraturan BAN-PT\PerBAN-PT 14 2020 Syarat Minimum PJJ di PTA\"/>
    </mc:Choice>
  </mc:AlternateContent>
  <bookViews>
    <workbookView xWindow="0" yWindow="0" windowWidth="19200" windowHeight="7050"/>
  </bookViews>
  <sheets>
    <sheet name="Matriks Penilaian" sheetId="7" r:id="rId1"/>
    <sheet name="Hitung F1" sheetId="2" r:id="rId2"/>
    <sheet name="Hitung PBJJ" sheetId="6" r:id="rId3"/>
    <sheet name="F1" sheetId="3" r:id="rId4"/>
    <sheet name="Pembobotan" sheetId="4" r:id="rId5"/>
  </sheets>
  <definedNames>
    <definedName name="_xlnm.Print_Titles" localSheetId="3">'F1'!$12:$12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1" i="3" l="1"/>
  <c r="E40" i="3"/>
  <c r="E39" i="3"/>
  <c r="D59" i="3" l="1"/>
  <c r="D60" i="3"/>
  <c r="D58" i="3"/>
  <c r="E223" i="2" l="1"/>
  <c r="E119" i="2"/>
  <c r="E96" i="2"/>
  <c r="B6" i="7"/>
  <c r="B7" i="7" s="1"/>
  <c r="B8" i="7" s="1"/>
  <c r="B9" i="7" s="1"/>
  <c r="B10" i="7" s="1"/>
  <c r="B11" i="7" s="1"/>
  <c r="B12" i="7" s="1"/>
  <c r="B13" i="7" s="1"/>
  <c r="B14" i="7" s="1"/>
  <c r="B15" i="7" s="1"/>
  <c r="B16" i="7" s="1"/>
  <c r="B17" i="7" s="1"/>
  <c r="B18" i="7" s="1"/>
  <c r="B19" i="7" s="1"/>
  <c r="B20" i="7" s="1"/>
  <c r="B21" i="7" s="1"/>
  <c r="B22" i="7" s="1"/>
  <c r="B23" i="7" s="1"/>
  <c r="B24" i="7" s="1"/>
  <c r="B25" i="7" s="1"/>
  <c r="B26" i="7" s="1"/>
  <c r="B27" i="7" s="1"/>
  <c r="B32" i="7" l="1"/>
  <c r="B33" i="7" s="1"/>
  <c r="B34" i="7" s="1"/>
  <c r="B35" i="7" l="1"/>
  <c r="B36" i="7" s="1"/>
  <c r="B40" i="7" s="1"/>
  <c r="B43" i="7" s="1"/>
  <c r="K31" i="4" l="1"/>
  <c r="K30" i="4"/>
  <c r="K29" i="4"/>
  <c r="K28" i="4"/>
  <c r="K27" i="4"/>
  <c r="K26" i="4"/>
  <c r="K25" i="4"/>
  <c r="K24" i="4"/>
  <c r="B40" i="3" l="1"/>
  <c r="D30" i="4" s="1"/>
  <c r="C40" i="3"/>
  <c r="C39" i="3"/>
  <c r="B39" i="3"/>
  <c r="D29" i="4" s="1"/>
  <c r="E23" i="2"/>
  <c r="F7" i="6" l="1"/>
  <c r="E243" i="2" s="1"/>
  <c r="H39" i="3" s="1"/>
  <c r="AJ6" i="6"/>
  <c r="AJ5" i="6"/>
  <c r="E7" i="6"/>
  <c r="D7" i="6"/>
  <c r="E135" i="2" s="1"/>
  <c r="H27" i="3" s="1"/>
  <c r="AD6" i="6"/>
  <c r="AE6" i="6" s="1"/>
  <c r="Y6" i="6"/>
  <c r="Z6" i="6" s="1"/>
  <c r="T6" i="6"/>
  <c r="U6" i="6" s="1"/>
  <c r="O6" i="6"/>
  <c r="P6" i="6" s="1"/>
  <c r="J6" i="6"/>
  <c r="K6" i="6" s="1"/>
  <c r="AD5" i="6"/>
  <c r="AE5" i="6" s="1"/>
  <c r="Y5" i="6"/>
  <c r="Z5" i="6" s="1"/>
  <c r="T5" i="6"/>
  <c r="U5" i="6" s="1"/>
  <c r="O5" i="6"/>
  <c r="P5" i="6" s="1"/>
  <c r="J5" i="6"/>
  <c r="K5" i="6" s="1"/>
  <c r="AJ4" i="6"/>
  <c r="AD4" i="6"/>
  <c r="AE4" i="6" s="1"/>
  <c r="Y4" i="6"/>
  <c r="Z4" i="6" s="1"/>
  <c r="T4" i="6"/>
  <c r="U4" i="6" s="1"/>
  <c r="O4" i="6"/>
  <c r="P4" i="6" s="1"/>
  <c r="J4" i="6"/>
  <c r="K4" i="6" s="1"/>
  <c r="AF4" i="6" s="1"/>
  <c r="AK5" i="6" l="1"/>
  <c r="E59" i="3" s="1"/>
  <c r="AK6" i="6"/>
  <c r="E60" i="3" s="1"/>
  <c r="AK4" i="6"/>
  <c r="E58" i="3" s="1"/>
  <c r="E145" i="2"/>
  <c r="H29" i="3"/>
  <c r="AJ7" i="6"/>
  <c r="E245" i="2" s="1"/>
  <c r="H41" i="3" s="1"/>
  <c r="AE7" i="6"/>
  <c r="U7" i="6"/>
  <c r="K7" i="6"/>
  <c r="AF6" i="6"/>
  <c r="Z7" i="6"/>
  <c r="P7" i="6"/>
  <c r="AF5" i="6"/>
  <c r="AF7" i="6" l="1"/>
  <c r="E244" i="2" s="1"/>
  <c r="H40" i="3" s="1"/>
  <c r="K38" i="4" l="1"/>
  <c r="F32" i="4"/>
  <c r="I29" i="4"/>
  <c r="I24" i="4"/>
  <c r="I23" i="4"/>
  <c r="K22" i="4"/>
  <c r="K21" i="4"/>
  <c r="K20" i="4"/>
  <c r="I20" i="4"/>
  <c r="G20" i="4"/>
  <c r="K19" i="4"/>
  <c r="K18" i="4"/>
  <c r="K36" i="4" s="1"/>
  <c r="I18" i="4"/>
  <c r="I17" i="4"/>
  <c r="I34" i="4" s="1"/>
  <c r="I16" i="4"/>
  <c r="I15" i="4"/>
  <c r="G15" i="4"/>
  <c r="L19" i="4" s="1"/>
  <c r="I29" i="3" s="1"/>
  <c r="J29" i="3" s="1"/>
  <c r="I14" i="4"/>
  <c r="K13" i="4"/>
  <c r="K12" i="4"/>
  <c r="K11" i="4"/>
  <c r="I11" i="4"/>
  <c r="K10" i="4"/>
  <c r="K9" i="4"/>
  <c r="K34" i="4" s="1"/>
  <c r="I9" i="4"/>
  <c r="L9" i="4" s="1"/>
  <c r="I8" i="4"/>
  <c r="I7" i="4"/>
  <c r="I6" i="4"/>
  <c r="K5" i="4"/>
  <c r="K4" i="4"/>
  <c r="A4" i="4"/>
  <c r="A5" i="4" s="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K3" i="4"/>
  <c r="I3" i="4"/>
  <c r="I33" i="4" s="1"/>
  <c r="G3" i="4"/>
  <c r="E241" i="2"/>
  <c r="H38" i="3" s="1"/>
  <c r="E38" i="3"/>
  <c r="C38" i="3"/>
  <c r="B38" i="3"/>
  <c r="D28" i="4" s="1"/>
  <c r="C41" i="3"/>
  <c r="B41" i="3"/>
  <c r="D31" i="4" s="1"/>
  <c r="E37" i="3"/>
  <c r="C37" i="3"/>
  <c r="B37" i="3"/>
  <c r="D27" i="4" s="1"/>
  <c r="E36" i="3"/>
  <c r="C36" i="3"/>
  <c r="B36" i="3"/>
  <c r="D26" i="4" s="1"/>
  <c r="E111" i="2"/>
  <c r="H23" i="3" s="1"/>
  <c r="E23" i="3"/>
  <c r="C23" i="3"/>
  <c r="B23" i="3"/>
  <c r="D13" i="4" s="1"/>
  <c r="H36" i="3"/>
  <c r="E232" i="2"/>
  <c r="H37" i="3" s="1"/>
  <c r="E214" i="2"/>
  <c r="K35" i="4" l="1"/>
  <c r="O9" i="4"/>
  <c r="I19" i="3"/>
  <c r="K37" i="4"/>
  <c r="L30" i="4"/>
  <c r="I40" i="3" s="1"/>
  <c r="J40" i="3" s="1"/>
  <c r="L31" i="4"/>
  <c r="I41" i="3" s="1"/>
  <c r="J41" i="3" s="1"/>
  <c r="L29" i="4"/>
  <c r="O31" i="4"/>
  <c r="L27" i="4"/>
  <c r="I37" i="3" s="1"/>
  <c r="J37" i="3" s="1"/>
  <c r="L25" i="4"/>
  <c r="I35" i="3" s="1"/>
  <c r="L28" i="4"/>
  <c r="I38" i="3" s="1"/>
  <c r="J38" i="3" s="1"/>
  <c r="L26" i="4"/>
  <c r="I36" i="3" s="1"/>
  <c r="J36" i="3" s="1"/>
  <c r="K39" i="4"/>
  <c r="I35" i="4"/>
  <c r="L14" i="4"/>
  <c r="L13" i="4"/>
  <c r="L12" i="4"/>
  <c r="L11" i="4"/>
  <c r="L8" i="4"/>
  <c r="L7" i="4"/>
  <c r="I17" i="3" s="1"/>
  <c r="L6" i="4"/>
  <c r="L5" i="4"/>
  <c r="I15" i="3" s="1"/>
  <c r="L4" i="4"/>
  <c r="I14" i="3" s="1"/>
  <c r="L3" i="4"/>
  <c r="I13" i="3" s="1"/>
  <c r="G32" i="4"/>
  <c r="K33" i="4"/>
  <c r="L10" i="4"/>
  <c r="O19" i="4"/>
  <c r="L15" i="4"/>
  <c r="L16" i="4"/>
  <c r="I26" i="3" s="1"/>
  <c r="L17" i="4"/>
  <c r="I27" i="3" s="1"/>
  <c r="J27" i="3" s="1"/>
  <c r="L24" i="4"/>
  <c r="I34" i="3" s="1"/>
  <c r="L18" i="4"/>
  <c r="I28" i="3" s="1"/>
  <c r="L20" i="4"/>
  <c r="I30" i="3" s="1"/>
  <c r="L21" i="4"/>
  <c r="I31" i="3" s="1"/>
  <c r="L22" i="4"/>
  <c r="I32" i="3" s="1"/>
  <c r="L23" i="4"/>
  <c r="I33" i="3" s="1"/>
  <c r="O27" i="4"/>
  <c r="O28" i="4"/>
  <c r="O10" i="4" l="1"/>
  <c r="I20" i="3"/>
  <c r="O8" i="4"/>
  <c r="I18" i="3"/>
  <c r="O12" i="4"/>
  <c r="I22" i="3"/>
  <c r="O11" i="4"/>
  <c r="I21" i="3"/>
  <c r="O13" i="4"/>
  <c r="I23" i="3"/>
  <c r="J23" i="3" s="1"/>
  <c r="O14" i="4"/>
  <c r="I24" i="3"/>
  <c r="O29" i="4"/>
  <c r="I39" i="3"/>
  <c r="J39" i="3" s="1"/>
  <c r="O15" i="4"/>
  <c r="I25" i="3"/>
  <c r="O6" i="4"/>
  <c r="I16" i="3"/>
  <c r="O22" i="4"/>
  <c r="O20" i="4"/>
  <c r="O26" i="4"/>
  <c r="O24" i="4"/>
  <c r="O23" i="4"/>
  <c r="O21" i="4"/>
  <c r="O25" i="4"/>
  <c r="O4" i="4"/>
  <c r="O5" i="4"/>
  <c r="O18" i="4"/>
  <c r="O17" i="4"/>
  <c r="L32" i="4"/>
  <c r="O3" i="4"/>
  <c r="O7" i="4"/>
  <c r="O16" i="4"/>
  <c r="O32" i="4" l="1"/>
  <c r="O33" i="4" s="1"/>
  <c r="E203" i="2"/>
  <c r="E205" i="2" s="1"/>
  <c r="E197" i="2"/>
  <c r="E199" i="2" s="1"/>
  <c r="B30" i="3"/>
  <c r="D20" i="4" s="1"/>
  <c r="E30" i="3"/>
  <c r="C30" i="3"/>
  <c r="E154" i="2"/>
  <c r="H30" i="3" s="1"/>
  <c r="J30" i="3" s="1"/>
  <c r="E28" i="3"/>
  <c r="C28" i="3"/>
  <c r="B28" i="3"/>
  <c r="D18" i="4" s="1"/>
  <c r="E143" i="2"/>
  <c r="H28" i="3" s="1"/>
  <c r="J28" i="3" s="1"/>
  <c r="B29" i="3" l="1"/>
  <c r="D19" i="4" s="1"/>
  <c r="C31" i="3"/>
  <c r="E29" i="3"/>
  <c r="C29" i="3"/>
  <c r="E27" i="3"/>
  <c r="C27" i="3"/>
  <c r="B27" i="3"/>
  <c r="E26" i="3"/>
  <c r="C26" i="3"/>
  <c r="B26" i="3"/>
  <c r="E133" i="2"/>
  <c r="H26" i="3" s="1"/>
  <c r="J26" i="3" s="1"/>
  <c r="E125" i="2" l="1"/>
  <c r="H25" i="3" s="1"/>
  <c r="J25" i="3" s="1"/>
  <c r="E103" i="2"/>
  <c r="H22" i="3" s="1"/>
  <c r="J22" i="3" s="1"/>
  <c r="E22" i="3"/>
  <c r="C22" i="3"/>
  <c r="B22" i="3"/>
  <c r="D12" i="4" s="1"/>
  <c r="E21" i="3"/>
  <c r="C21" i="3"/>
  <c r="B21" i="3"/>
  <c r="D11" i="4" s="1"/>
  <c r="H21" i="3" l="1"/>
  <c r="J21" i="3" s="1"/>
  <c r="E19" i="3"/>
  <c r="C19" i="3"/>
  <c r="B19" i="3"/>
  <c r="D9" i="4" s="1"/>
  <c r="E79" i="2"/>
  <c r="H19" i="3" s="1"/>
  <c r="J19" i="3" s="1"/>
  <c r="B17" i="3" l="1"/>
  <c r="C17" i="3"/>
  <c r="E15" i="3"/>
  <c r="C15" i="3"/>
  <c r="B15" i="3"/>
  <c r="D5" i="4" s="1"/>
  <c r="E47" i="2"/>
  <c r="H15" i="3" s="1"/>
  <c r="J15" i="3" s="1"/>
  <c r="A14" i="3"/>
  <c r="A15" i="3" s="1"/>
  <c r="A16" i="3" s="1"/>
  <c r="A17" i="3" s="1"/>
  <c r="C14" i="3"/>
  <c r="E13" i="3"/>
  <c r="B13" i="3"/>
  <c r="D3" i="4" s="1"/>
  <c r="C13" i="3"/>
  <c r="A33" i="2" l="1"/>
  <c r="A41" i="2" s="1"/>
  <c r="A49" i="2" s="1"/>
  <c r="E31" i="2"/>
  <c r="H13" i="3" s="1"/>
  <c r="J13" i="3" s="1"/>
  <c r="E179" i="2" l="1"/>
  <c r="E163" i="2"/>
  <c r="E171" i="2"/>
  <c r="E34" i="3" l="1"/>
  <c r="C34" i="3"/>
  <c r="B34" i="3"/>
  <c r="D24" i="4" s="1"/>
  <c r="E25" i="3"/>
  <c r="C25" i="3"/>
  <c r="B25" i="3"/>
  <c r="E24" i="3" l="1"/>
  <c r="B24" i="3"/>
  <c r="H24" i="3" l="1"/>
  <c r="J24" i="3" s="1"/>
  <c r="E33" i="3"/>
  <c r="C33" i="3"/>
  <c r="B33" i="3"/>
  <c r="E32" i="3"/>
  <c r="C32" i="3"/>
  <c r="B32" i="3"/>
  <c r="D22" i="4" s="1"/>
  <c r="E31" i="3"/>
  <c r="B31" i="3"/>
  <c r="D21" i="4" s="1"/>
  <c r="E20" i="3"/>
  <c r="C20" i="3"/>
  <c r="B20" i="3"/>
  <c r="D10" i="4" s="1"/>
  <c r="E14" i="3"/>
  <c r="B14" i="3"/>
  <c r="D4" i="4" s="1"/>
  <c r="B16" i="3"/>
  <c r="H31" i="3" l="1"/>
  <c r="J31" i="3" s="1"/>
  <c r="H32" i="3" l="1"/>
  <c r="J32" i="3" s="1"/>
  <c r="H33" i="3"/>
  <c r="E88" i="2"/>
  <c r="A57" i="2"/>
  <c r="A65" i="2" s="1"/>
  <c r="E39" i="2"/>
  <c r="E54" i="3" l="1"/>
  <c r="J33" i="3"/>
  <c r="A73" i="2"/>
  <c r="A81" i="2" s="1"/>
  <c r="A90" i="2" s="1"/>
  <c r="A98" i="2" s="1"/>
  <c r="H14" i="3"/>
  <c r="J14" i="3" s="1"/>
  <c r="H20" i="3"/>
  <c r="J20" i="3" s="1"/>
  <c r="A105" i="2" l="1"/>
  <c r="A113" i="2" s="1"/>
  <c r="A121" i="2" s="1"/>
  <c r="H35" i="3"/>
  <c r="J35" i="3" s="1"/>
  <c r="E53" i="3"/>
  <c r="A127" i="2" l="1"/>
  <c r="A135" i="2" s="1"/>
  <c r="E191" i="2"/>
  <c r="E193" i="2" s="1"/>
  <c r="E185" i="2"/>
  <c r="E187" i="2" s="1"/>
  <c r="E181" i="2" l="1"/>
  <c r="H34" i="3" s="1"/>
  <c r="J34" i="3" s="1"/>
  <c r="A137" i="2"/>
  <c r="A145" i="2" s="1"/>
  <c r="A147" i="2" s="1"/>
  <c r="A156" i="2" s="1"/>
  <c r="A165" i="2" l="1"/>
  <c r="A173" i="2" s="1"/>
  <c r="A181" i="2" s="1"/>
  <c r="A207" i="2" s="1"/>
  <c r="E63" i="2"/>
  <c r="H17" i="3" s="1"/>
  <c r="J17" i="3" s="1"/>
  <c r="B18" i="3"/>
  <c r="C16" i="3"/>
  <c r="B35" i="3"/>
  <c r="D25" i="4" s="1"/>
  <c r="C35" i="3"/>
  <c r="C18" i="3"/>
  <c r="D45" i="3"/>
  <c r="E18" i="3"/>
  <c r="E17" i="3"/>
  <c r="E16" i="3"/>
  <c r="E35" i="3"/>
  <c r="D10" i="3"/>
  <c r="D9" i="3"/>
  <c r="D8" i="3"/>
  <c r="D64" i="3" s="1"/>
  <c r="D7" i="3"/>
  <c r="D6" i="3"/>
  <c r="D5" i="3"/>
  <c r="D4" i="3"/>
  <c r="D3" i="3"/>
  <c r="E71" i="2"/>
  <c r="H18" i="3" s="1"/>
  <c r="J18" i="3" s="1"/>
  <c r="E55" i="2"/>
  <c r="H16" i="3" s="1"/>
  <c r="J16" i="3" s="1"/>
  <c r="J42" i="3" l="1"/>
  <c r="E52" i="3" s="1"/>
  <c r="E55" i="3" s="1"/>
  <c r="A216" i="2" l="1"/>
  <c r="A225" i="2" s="1"/>
  <c r="A234" i="2" s="1"/>
  <c r="A243" i="2" s="1"/>
  <c r="A244" i="2" s="1"/>
  <c r="A245" i="2" s="1"/>
  <c r="A18" i="3" l="1"/>
  <c r="A19" i="3" l="1"/>
  <c r="A20" i="3" s="1"/>
  <c r="A21" i="3" l="1"/>
  <c r="A22" i="3" s="1"/>
  <c r="A23" i="3" l="1"/>
  <c r="A24" i="3" s="1"/>
  <c r="A25" i="3" s="1"/>
  <c r="A26" i="3" s="1"/>
  <c r="A27" i="3" s="1"/>
  <c r="A28" i="3" l="1"/>
  <c r="A29" i="3" s="1"/>
  <c r="A30" i="3" l="1"/>
  <c r="A31" i="3" s="1"/>
  <c r="A32" i="3" s="1"/>
  <c r="A33" i="3" s="1"/>
  <c r="A34" i="3" s="1"/>
  <c r="A35" i="3" l="1"/>
  <c r="A36" i="3" s="1"/>
  <c r="A37" i="3" s="1"/>
  <c r="A38" i="3" s="1"/>
  <c r="A39" i="3" s="1"/>
  <c r="A40" i="3" s="1"/>
  <c r="A41" i="3" s="1"/>
</calcChain>
</file>

<file path=xl/sharedStrings.xml><?xml version="1.0" encoding="utf-8"?>
<sst xmlns="http://schemas.openxmlformats.org/spreadsheetml/2006/main" count="796" uniqueCount="525">
  <si>
    <t>Data Program Studi Yang Dievaluasi</t>
  </si>
  <si>
    <t>Nama Perguruan Tinggi</t>
  </si>
  <si>
    <t xml:space="preserve">Nama Fakultas            </t>
  </si>
  <si>
    <t xml:space="preserve">Nama Program Studi    </t>
  </si>
  <si>
    <t xml:space="preserve">Jenjang                      </t>
  </si>
  <si>
    <t xml:space="preserve">Tanggal Penilaian        </t>
  </si>
  <si>
    <t>Data Evaluator</t>
  </si>
  <si>
    <t xml:space="preserve">Nama Evaluator           </t>
  </si>
  <si>
    <t xml:space="preserve">Perguruan Tinggi Asal  </t>
  </si>
  <si>
    <t xml:space="preserve">Program Studi Asal      </t>
  </si>
  <si>
    <t>NO.</t>
  </si>
  <si>
    <t>BUTIR</t>
  </si>
  <si>
    <t>Nilai</t>
  </si>
  <si>
    <t>INFORMASI DARI INSTRUMEN 
PROGRAM STUDI BARU</t>
  </si>
  <si>
    <t>Susunan mata kuliah memenuhi empat aspek</t>
  </si>
  <si>
    <t>FORMAT 1. LAPORAN ASESMEN KECUKUPAN PROGRAM STUDI BARU</t>
  </si>
  <si>
    <t>NILAI</t>
  </si>
  <si>
    <t>BOBOT</t>
  </si>
  <si>
    <t>NILAI TERBOBOTI</t>
  </si>
  <si>
    <t>ASPEK PENILAIAN</t>
  </si>
  <si>
    <t>Total Nilai (terboboti) yang diperoleh</t>
  </si>
  <si>
    <t>Keterangan</t>
  </si>
  <si>
    <t>No.</t>
  </si>
  <si>
    <t>Butir</t>
  </si>
  <si>
    <t>Kriteria</t>
  </si>
  <si>
    <t>Bobot Kriteria</t>
  </si>
  <si>
    <t>Elemen</t>
  </si>
  <si>
    <t>Bobot Butir</t>
  </si>
  <si>
    <t>Komentar Umum Penilaian Seluruh Kriteria</t>
  </si>
  <si>
    <t xml:space="preserve">                                       </t>
  </si>
  <si>
    <t xml:space="preserve">                    </t>
  </si>
  <si>
    <t>YANG DIISI HANYA SEL YANG BERWARNA KUNING</t>
  </si>
  <si>
    <t>1.2</t>
  </si>
  <si>
    <t>3.2</t>
  </si>
  <si>
    <t>Simpulan</t>
  </si>
  <si>
    <t xml:space="preserve">Status (SD = milik sendiri; SW = sewa/kontrak/kerjasama dll) </t>
  </si>
  <si>
    <t>SW</t>
  </si>
  <si>
    <t>SD</t>
  </si>
  <si>
    <t>Kapasitas total</t>
  </si>
  <si>
    <t>Luas ruang kerja per dosen</t>
  </si>
  <si>
    <t>Luas ruang kerja per pegawai</t>
  </si>
  <si>
    <t>3.1.1</t>
  </si>
  <si>
    <t>3.1.2</t>
  </si>
  <si>
    <t>A</t>
  </si>
  <si>
    <t>B</t>
  </si>
  <si>
    <t>Ada</t>
  </si>
  <si>
    <t>Tidak Ada</t>
  </si>
  <si>
    <t>Pemenuhan Persyaratan Administratif</t>
  </si>
  <si>
    <t>Persyaratan administratif</t>
  </si>
  <si>
    <t>1.3</t>
  </si>
  <si>
    <t>1.4</t>
  </si>
  <si>
    <t xml:space="preserve">                                                                                                      </t>
  </si>
  <si>
    <t xml:space="preserve">Jelaskan rencana sistem penjaminan mutu program studi </t>
  </si>
  <si>
    <t>Jika memenuhi 5 (lima) aspek</t>
  </si>
  <si>
    <t>Jika memenuhi 4 (empat) aspek</t>
  </si>
  <si>
    <t>Jika memenuhi 3 (tiga) aspek</t>
  </si>
  <si>
    <t>Jika memenuhi 1 - 2 aspek</t>
  </si>
  <si>
    <t>3.3.1.1</t>
  </si>
  <si>
    <t>3.3.1.2</t>
  </si>
  <si>
    <t>3.3.1.3</t>
  </si>
  <si>
    <t>3.3.1.4</t>
  </si>
  <si>
    <t>3.3.2</t>
  </si>
  <si>
    <t>Ruang Kerja Pegawai/Kantor dan Administrasi (gunakan data Butir 3.3.1)</t>
  </si>
  <si>
    <t>Ruang Kerja Dosen (gunakan data Butir 3.3.1)</t>
  </si>
  <si>
    <r>
      <t>Luas total ruang kerja dosen (m</t>
    </r>
    <r>
      <rPr>
        <vertAlign val="superscript"/>
        <sz val="10"/>
        <rFont val="Arial Narrow"/>
        <family val="2"/>
      </rPr>
      <t>2</t>
    </r>
    <r>
      <rPr>
        <sz val="10"/>
        <rFont val="Arial Narrow"/>
        <family val="2"/>
      </rPr>
      <t>)</t>
    </r>
  </si>
  <si>
    <r>
      <t>Luas total ruang kerja pegawai (m</t>
    </r>
    <r>
      <rPr>
        <vertAlign val="superscript"/>
        <sz val="10"/>
        <rFont val="Arial Narrow"/>
        <family val="2"/>
      </rPr>
      <t>2</t>
    </r>
    <r>
      <rPr>
        <sz val="10"/>
        <rFont val="Arial Narrow"/>
        <family val="2"/>
      </rPr>
      <t>)</t>
    </r>
  </si>
  <si>
    <t>Rancangan implementasi kebijakan "Merdeka Belajar"</t>
  </si>
  <si>
    <t>1.6</t>
  </si>
  <si>
    <t>Program</t>
  </si>
  <si>
    <t>Sarjana</t>
  </si>
  <si>
    <t xml:space="preserve">Hanya mengidentifikasi profil lulusan atau penjelasan mengenai profil lulusan tidak relevan </t>
  </si>
  <si>
    <t>Tidak mengidentifikasi profil lulusan</t>
  </si>
  <si>
    <t>Susunan mata kuliah memenuhi aspek 1, 2 dan satu aspek lainnya</t>
  </si>
  <si>
    <t>Susunan mata kuliah memenuhi aspek 1 dan aspek 2</t>
  </si>
  <si>
    <t>Susunan mata kuliah memenuhi aspek 1 atau 2</t>
  </si>
  <si>
    <t>Tidak ada daftar/susunan mata kuliah</t>
  </si>
  <si>
    <t>Tidak ada RPS</t>
  </si>
  <si>
    <t>Penjelasan rancangan kebijakan mencakup 2 (dua) aspek yang dilengkapi dengan rancangan implementasi untuk 1 aspek</t>
  </si>
  <si>
    <r>
      <t xml:space="preserve">Jika tidak menjelaskan rencana perwujudan </t>
    </r>
    <r>
      <rPr>
        <i/>
        <sz val="10"/>
        <rFont val="Arial Narrow"/>
        <family val="2"/>
      </rPr>
      <t>good governance</t>
    </r>
  </si>
  <si>
    <t xml:space="preserve">Tidak ada rancangan dokumen kebijakan SPMI </t>
  </si>
  <si>
    <t>Tidak ada nilai 1</t>
  </si>
  <si>
    <t>Jumlah calon dosen tetap sebanyak 5 (lima) orang berkualifikasi akademik lulusan magister dan doktor, dan telah diangkat oleh badan penyelenggara sebagai dosen tetap</t>
  </si>
  <si>
    <t>Jumlah calon dosen tetap sebanyak 5 (lima) orang berkualifikasi akademik lulusan magister dan doktor, dan menandatangani surat perjanjian kesediaan pengangkatan dosen tetap dengan badan penyelenggara</t>
  </si>
  <si>
    <t xml:space="preserve">Jumlah calon dosen tetap sebanyak 5 (lima) orang berkualifikasi akademik lulusan magister dan menandatangani surat perjanjian kesediaan pengangkatan dosen tetap dengan badan penyelenggara
</t>
  </si>
  <si>
    <t>Jumlah, kualifikasi, dan status calon dosen tetap</t>
  </si>
  <si>
    <t>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</si>
  <si>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2.1</t>
  </si>
  <si>
    <t>3.3.1</t>
  </si>
  <si>
    <t>Nomor</t>
  </si>
  <si>
    <t>Sub-Elemen</t>
  </si>
  <si>
    <t>Bobot Elemen</t>
  </si>
  <si>
    <t>Bobot Sub-Elemen</t>
  </si>
  <si>
    <t>1.  Kurikulum</t>
  </si>
  <si>
    <t>3.  Unit Pengelola Program Studi</t>
  </si>
  <si>
    <t>3.1</t>
  </si>
  <si>
    <t>3.3</t>
  </si>
  <si>
    <t>Nama Badan Penyelenggara</t>
  </si>
  <si>
    <t>Nama Perguruan Tinggi yang Diusulkan</t>
  </si>
  <si>
    <t>Penjelasan rancangan kebijakan mencakup 2 (dua) aspek</t>
  </si>
  <si>
    <t>Ketikkan di sini komentar umum mengenai isi usulan program studi, tunjukkan bagian-bagian yang menjadi kelemahan dari usulan tersebut</t>
  </si>
  <si>
    <t>Ketikkan di sini mengenai nomor dan tanggal dokumen yang diminta</t>
  </si>
  <si>
    <t>Ketikkan di sini penjelasan mengenai profil lulusan dan capaian pembelajaran lulusan  untuk setiap profil</t>
  </si>
  <si>
    <t>Ketikkan di sini rumusan capaian pembelajaran merujuk SN Dikti (Permendikbud No 3 Tahun 2020) dan sesuai level 6 Kerangka Kualifikasi Nasional Indonesia (Perpres Nomor 8 Tahun 2012).</t>
  </si>
  <si>
    <t>Ketikkan di sini penjelasan mengenai jumlah, kualifikasi, dan status calon dosen tetap</t>
  </si>
  <si>
    <t>Ketikkan di sini penjelasan tentang rancangan tata kerja dan organisasi yang mencakup lima aspek</t>
  </si>
  <si>
    <t>Ketikkan di sini penjelasan tentangg rancangan tata kelola yang mencakup lima aspek</t>
  </si>
  <si>
    <t>Penjelasan mencakup 2 (dua) aspek dilengkapi dengan rencana implementasi untuk setiap aspek</t>
  </si>
  <si>
    <t>Ketikkan di sini jumlah mata kuliah yang memiliki RPS; dan kejelasan, mutu dan kelengkapan RPS</t>
  </si>
  <si>
    <t>Ketikkan di sini penjelasan mengenai rancangan kebijakan dan implementasi kebijakan "Merdeka Belajar - Kampus Merdeka"</t>
  </si>
  <si>
    <t>Tidak ada penjelasan terkait dengan rancangan kebijakan dan implementasi fasilitasi pemenuhan masa dan beban belajar "Merdeka Belajar - Kampus Merdeka"</t>
  </si>
  <si>
    <t>Perguruan tinggi memiliki rancangan dokumen kebijakan SPMI yang mencakup 5 (lima) aspek dan dilengkapi dengan informasi dokumen SPMI lainnya</t>
  </si>
  <si>
    <t>Rumusan capaian pembelajaran dari program studi yang diusulkan merujuk pada deskripsi capaian pembelajaran SN Dikti (Permendikbud No 3 Tahun 2020) dan sesuai level 6 (enam) Kerangka Kualifikasi Nasional Indonesia (Perpres Nomor 8 Tahun 2012)</t>
  </si>
  <si>
    <t>Rancangan kebijakan dan implementasi untuk memfasilitasi pemenuhan masa dan beban belajar "Merdeka Belajar - Kampus Merdeka" bagi mahasiswa yang melakukan pembelajaran di luar program studi yang diusulkan yang mencakup aspek:
1) Penyediaan dosen pembimbing akademik, oleh perguruan tinggi pengusul terhadap mahasiswa yang akan mengambil mata kuliah pada program studi yang berbeda pada perguruan tinggi sendiri atau perguruan tinggi lain
2) Rancangan kurikulum menyediakan pilihan bagi mahasiswa untuk mengambil mata kuliah diluar program studi sesuai dengan ketentuan perundang undangan</t>
  </si>
  <si>
    <t>Memiliki Rancangan SPMI perguruan tinggi minimal dalam bentuk:
a. Dokumen Kebijakan Sistem Penjaminan Mutu Internal perguruan tinggi yang mencakup aspek: 
   1) asas dan prinsip;  
   2) tujuan dan strategi;  
   3) ruang lingkup; 
   4) manajemen;
   5) jumlah dan nama standar, 
b. Informasi dokuman SPMI lainnya</t>
  </si>
  <si>
    <t>Ketikkan di sini penjelasan mengenai susunan mata kuliah program studi. Periksa keberadaan empat mata kuliah wajib (Pancasila, Bahasa Indonesia, Pendidikan Agama, dan Pendidikan Kewarganegaraan) masing-masing dengan 2 (dua) sks</t>
  </si>
  <si>
    <t>Surat persetujuan badan penyelenggara tentang pembukaan prodi yang diusulkan (PTS)</t>
  </si>
  <si>
    <t>Pakta Integrasi</t>
  </si>
  <si>
    <t>C</t>
  </si>
  <si>
    <t>D</t>
  </si>
  <si>
    <t>E</t>
  </si>
  <si>
    <t>F</t>
  </si>
  <si>
    <t>Urgensi penyelenggaraan PJJ yang mencakup (a) analisis data kelayakan penyelenggaraan PJJ secara massal dengan biaya murah pada seluruh wilayah jangkauan, (b) analisis data keterserapan lulusan program studi tatap muka sejenis di wilayah jangkauan, (c) analisis kejenuhan program studi tatap muka sejenis sebagai bukti ketiadaan potensi konflik dengan perguruan tinggi penyelenggara program studi tatap muka dan atau PJJ sejenis di wilayah jangkauan, dan (d) ketersediaan dukungan dari pemerintah daerah/provinsi setempat dan LLDIKTI.</t>
  </si>
  <si>
    <t>Penjelasan mengenai urgensi penyelenggaraan PJJ di wilayah jangkauan mencakup empat aspek didukung dengan data dari sumber yang resmi (BPS, pemda setempat, dan sebagainya) dan analisisnya memperlihatkan keterkaitan antar tiga aspek pertama</t>
  </si>
  <si>
    <t>Penjelasan mengenai urgensi penyelenggaraan PJJ di wilayah jangkauan mencakup empat aspek didukung dengan data dari sumber yang resmi (BPS, pemda setempat, dan sebagainya)</t>
  </si>
  <si>
    <t>Penjelasan mengenai urgensi penyelenggaraan PJJ di wilayah jangkauan mencakup empat aspek didukung dengan data dari sumber yang resmi (BPS, pemda setempat, dan sebagainya) dan analisisnya memperlihatkan keterkaitan antar dua dari tiga aspek pertama</t>
  </si>
  <si>
    <t>Penjelasan mengenai urgensi penyelenggaraan PJJ di wilayah jangkauan mencakup kuirang dari empat aspek tanpa dukungan data dari sumber yang resmi (BPS, pemda setempat, dan sebagainya)</t>
  </si>
  <si>
    <t>Tidak menjelaskan atau penjelasan urgensi penyelenggaraan PJJ tidak relevan</t>
  </si>
  <si>
    <t>1.1.2</t>
  </si>
  <si>
    <t>1.1.1</t>
  </si>
  <si>
    <t>Keunggulan program studi disusun berdasarkan perbandingan tiga program studi pada tingkat internasional yang mencakup tiga aspek, atau prodi yang diusulkan merupakan satu-satunya program studi di dunia</t>
  </si>
  <si>
    <t>Keunggulan program studi disusun berdasarkan perbandingan tiga program studi pada tingkat internasional dan nasional yang mencakup tiga aspek</t>
  </si>
  <si>
    <t>Keunggulan program studi disusun berdasarkan perbandingan tiga program studi pada tingkat nasional yang mencakup tiga aspek</t>
  </si>
  <si>
    <t>Keunggulan program studi disusun berdasarkan perbandingan kurang dari tiga program studi pada tingkat nasional  dan/atau mencakup kurang dari tiga aspek</t>
  </si>
  <si>
    <t>Tidak mendeskripsikan/menguraikan keunggulan program studi atau penjelasan tidak relevan</t>
  </si>
  <si>
    <t>Keunggulan program studi yang diusulkan berdasarkan perbandingan program studi sejenis pada tingkat nasional dan/atau internasional yang mencakup aspek (1) pengembangan keilmuan, (2) kajian capaian pembelajaran, dan (3) kurikulum program studi sejenis</t>
  </si>
  <si>
    <t>1.1.3</t>
  </si>
  <si>
    <t>Kerjasama yang telah dibangun dengan para pihak dalam rangka penyelenggaraan PJJ di wilayah jangkauan</t>
  </si>
  <si>
    <t>Penjelasan mengenai potensi kerjasama dilengkapi dengan bukti memiliki MoA dengan para pihak</t>
  </si>
  <si>
    <t>Penjelasan mengenai potensi kerjasama dilengkapi bukti  MoU dengan &gt; dua mitra</t>
  </si>
  <si>
    <t>Penjelasan mengenai potensi kerjasama dilengkapi bukti  MoU dengan satu atau dua mitra</t>
  </si>
  <si>
    <t xml:space="preserve">Penjelasan mengenai potensi kerjasama tidak dilengkapi bukti MoU </t>
  </si>
  <si>
    <t xml:space="preserve">Tidak dijelaskan atau penjelasan mengenai potensi kerjasama tidak relevan </t>
  </si>
  <si>
    <t>Ketikkan di sini penjelasan mengenai urgensi penyelenggaraan PJJ</t>
  </si>
  <si>
    <t>Ketikkan di sini penjelasan mengenai keunggulan program studi yang diusulkan</t>
  </si>
  <si>
    <t>Ketikkan di sini penjelasan mengenai kerjasama yang telah dibangun</t>
  </si>
  <si>
    <t>Pengusul menguraikan profil lulusan program studi yang berupa profesi atau jenis pekerjaan atau bentuk kerja lainnya dilengkapi dengan (1) uraian ringkas seluruh profil, yang sesuai dengan Program Sarjana dan (2) keterkaitan profil dengan keunggulan prodi</t>
  </si>
  <si>
    <t>Pengusul menguraikan profil lulusan program studi yang berupa profesi atau jenis pekerjaan atau bentuk kerja lainnya dilengkapi dengan (1) uraian ringkas pada sebagian profil yang sesuai dengan Program Sarjana dan (2) keterkaitan profil dengan keunggulan program studi.</t>
  </si>
  <si>
    <t>Pengusul menguraikan profil lulusan program studi yang berupa profesi atau jenis pekerjaan atau bentuk kerja lainnya dan  keterkaitan profil dengan keunggulan program studi</t>
  </si>
  <si>
    <t>Rumusan capaian pembelajaran: (a) sesuai dengan profil lulusan, (b) deskripsi kompetensinya sesuai level 6 (enam) KKNI, namun tidak menjabarkan capaian pembelajaran sesuai SN-Dikti, dan (c) kutipan dari SN Dikti sebagai rujukan</t>
  </si>
  <si>
    <r>
      <t>Rumusan capaian pembelajaran: (a) sesuai dengan profil lulusan, (b) deskripsi kompetensinya sesuai SN-Dikti yang mencakup 4 (empat) domain capaian pembelajaran dan sesuai level 6 (enam) KKNI, (c) relevan dengan  keunggulan prodi, dan (d)</t>
    </r>
    <r>
      <rPr>
        <b/>
        <sz val="10"/>
        <rFont val="Arial Narrow"/>
        <family val="2"/>
      </rPr>
      <t xml:space="preserve"> mencantumkan SN Dikti dan rumusan capaian pembelajaran dari asosiasi keilmuan terkait sebagai rujukan</t>
    </r>
    <r>
      <rPr>
        <sz val="10"/>
        <rFont val="Arial Narrow"/>
        <family val="2"/>
      </rPr>
      <t xml:space="preserve"> </t>
    </r>
  </si>
  <si>
    <r>
      <t>Rumusan capaian pembelajaran: (a) sesuai dengan profil lulusan, (b) deskripsi kompetensinya sesuai SN-Dikti yang mencakup 4 (empat) domain capaian pembelajaran dan sesuai level 6 (enam) KKNI, (c) relevan dengan  keunggulan prodi, dan (d)</t>
    </r>
    <r>
      <rPr>
        <b/>
        <sz val="10"/>
        <rFont val="Arial Narrow"/>
        <family val="2"/>
      </rPr>
      <t xml:space="preserve"> mencantumkan SN Dikti sebagai rujukan</t>
    </r>
    <r>
      <rPr>
        <sz val="10"/>
        <rFont val="Arial Narrow"/>
        <family val="2"/>
      </rPr>
      <t xml:space="preserve"> </t>
    </r>
  </si>
  <si>
    <t>Rumusan capaian pembelajaran tidak sesuai dengan SN Dikti level 6 (enam) KKNI</t>
  </si>
  <si>
    <t xml:space="preserve">Tidak mencantumkan/mendeskripsikan capaian Pembelajaran atau rumusan capaian pembelajaran tidak sesuai dengan SN Dikti atau level 6 (enam) KKNI    </t>
  </si>
  <si>
    <t>Kesesuaian susunan mata kuliah yang mencakup aspek : (1) keberadaan 4 mata kuliah wajib, (2) kesesuaian  mata kuliah dengan rumusan capaian pembelajaran, (3) rekomendasi waktu penempuhan mata kuliah, dan (4) beban sks per semester wajar</t>
  </si>
  <si>
    <t>1.5.1</t>
  </si>
  <si>
    <t>Ketikkan di sini penjelasan mengenai jumlah dan aksesibilitas mata kuliah penciri program studi</t>
  </si>
  <si>
    <t>1.5.2</t>
  </si>
  <si>
    <t xml:space="preserve">Lima mata kuliah dilengkapi dengan RPS yang memenuhi 9 komponen, menunjukkan secara jelas pembelajaran PJJ dan menggunakan referensi yang relevan dan mutakhir  </t>
  </si>
  <si>
    <t xml:space="preserve">Lima mata kuliah dilengkapi dengan RPS yang memenuhi 9 (sembilan) komponen, menunjukkan secara jelas pembelajaran PJJ dan menggunakan referensi yang relevan  </t>
  </si>
  <si>
    <t>Lima mata kuliah dilengkapi dengan RPS yang memenuhi 9 (sembilan) komponen, menunjukkan secara jelas pembelajaran PJJ</t>
  </si>
  <si>
    <t xml:space="preserve">Salah satu atau lebih dari 5 (lima) RPS mata kuliah tidak memenuhi 9 (sembilan) komponen </t>
  </si>
  <si>
    <t>1.6.1</t>
  </si>
  <si>
    <t>Pembelajaran terbimbing dilakukan dengan cara sinkron  nomor 1 s.d 4, dan asinkron  nomor 1 s.d 3</t>
  </si>
  <si>
    <t>Pembelajaran terbimbing dilakukan dengan cara sinkron nomor 1 dan 2 secara sinkron, dan asinkron nomor 1 dan 2 atau 1 dan 4</t>
  </si>
  <si>
    <t xml:space="preserve">Pembelajaran terbimbing dilakukan dengan salah satu cara sinkron dan salah satu cara asinkron </t>
  </si>
  <si>
    <t>Tidak ada nilai &lt; 2</t>
  </si>
  <si>
    <t>Ketikkan di sini penjelasan mengenai pembelajaran terbimbing</t>
  </si>
  <si>
    <t>1.6.2</t>
  </si>
  <si>
    <t>Rencana pelaksanaan praktik/praktikum/PKL/praktik bengkel dan sejenisnya dll ditunjukkan dengan adanya:
1. Jadwal praktikum yang jelas
2. Panduan praktikum sesuai dengan mata kuliah berpraktikum
3. Lokasi praktikum
4. Kerjasama yang dibangun</t>
  </si>
  <si>
    <t>Pelaksanaan praktikum/praktik dll mencakup aspek 2, 3 dan 4</t>
  </si>
  <si>
    <t>Pelaksanaan praktikum/praktik dll mencakup aspek 2 dan 4</t>
  </si>
  <si>
    <t>Pelaksanaan praktikum/praktik dll mencakup empat aspek</t>
  </si>
  <si>
    <t>Ketikkan di sini penjelasan mengenai rencana pelaksanaan praktikum/praktikum/PPL/praktik bengkel atau kegiatan lain yang sejenis</t>
  </si>
  <si>
    <t>Tidak semua fungsi dimiliki program studi</t>
  </si>
  <si>
    <t>Tidak ada fungsinya</t>
  </si>
  <si>
    <t>Tutor pada setiap PBJJ</t>
  </si>
  <si>
    <t>Prodi memiliki Tutor di setiap PBJJ  dengan kualifikasi sebagai berikut:
1. Berpendidikan minimum sederajat dengan jenjang pendidikan prodi yang diusulkan
2. Menguasai bidang ilmu yang sesuai dengan mata kuliah yang ditutorkan
3. Telah mengikuti pelatihan tutor baik di perguruan tinggi pengusul maupun institusi lainnya.</t>
  </si>
  <si>
    <t>Jumlah pendidik yang memiliki penugasan khusus sebagai: (1). perancang pembelajaran; (2) penyusun dan atau pengembang bahan ajar dan media; (3) produser bahan ajar dan media; (4) penulis soal, tugas, dan atau evaluasi hasil belajar; (5) pembimbing praktik dan atau tugas akhir; dan (6) penguji</t>
  </si>
  <si>
    <t>Terdapat enam fungsi yang dilaksanakan oleh &gt; 4 (empat) orang pendidik</t>
  </si>
  <si>
    <t>Terdapat enam fungsi yang dilaksanakan oleh 4 (empat) orang pendidik</t>
  </si>
  <si>
    <t>Terdapat enam fungsi yang dilaksanakan oleh 3 (tiga) orang pendidik</t>
  </si>
  <si>
    <t>2.2</t>
  </si>
  <si>
    <t>Ketikkan disini penjelasan mengenai jumlah pendidik yang memiliki penugasan khusus</t>
  </si>
  <si>
    <t>2.3</t>
  </si>
  <si>
    <t>Ketikkan disini penjelasan mengenai jumlah dan kualifikasi tutor pada setiap PBJJ</t>
  </si>
  <si>
    <t>2.4.1</t>
  </si>
  <si>
    <t>Jumlah dan kualifikasi tenaga kependidikan di kampus utama PT PJJ</t>
  </si>
  <si>
    <t>2.4.2</t>
  </si>
  <si>
    <t>Ketikkan disini penjelasan mengenai jumlah dan lualifikasi tenaga kependidikan pada seluruh PBJJ</t>
  </si>
  <si>
    <t>Memiliki lebih dari 3 (tiga) jenis tenaga kependidikan, dua diantaranya adalah pustakawan dan tenaga ICT, dengan kualifikasi yang melebihi persyaratan minimal</t>
  </si>
  <si>
    <t>Memiliki 3 (tiga) jenis tenaga kependidikan, dua diantaranya adalah pustakawan dan tenaga ICT, dengan kualifikasi yang melebihi persyaratan minimal</t>
  </si>
  <si>
    <t>Memiliki 3 (tiga) jenis tenaga kependidikan, dua diantaranya adalah pustakawan dan tenaga ICT, dengan kualifikasi yang memenuhi persyaratan minimal</t>
  </si>
  <si>
    <t>Memiliki tenaga TIK saja dengan kualifikasi minimal DIII</t>
  </si>
  <si>
    <t>Tidak memiliki tenaga kependidikan atau hanya memiliki tenaga administrasi saja</t>
  </si>
  <si>
    <t>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</si>
  <si>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 xml:space="preserve">Struktur Organisasi dan Tata Kerja PT PJJ perguruan tinggi PJJ yang mencakup aspek: </t>
  </si>
  <si>
    <t>Jika struktur organisasi memenuhi 5 (lima) aspek dan dilengkapi dengan tata kerja  perguruan tinggi yang memperlihatkan kedudukan dan tata hubungan antara program studi yang diusulkan dan unit organisasi yang ada pada  perguruan tinggi, kesemuanya menunjang pelaksanaan PJJ</t>
  </si>
  <si>
    <t>Jika struktur organisasi memenuhi 4 (empat) aspek pertama dan dilengkapi dengan tata kerja  perguruan tinggi yang memperlihatkan kedudukan dan tata hubungan antara program studi yang diusulkan dan unit organisasi yang ada pada  perguruan tinggi, kesemuanya menunjang pelaksanaan PJJ</t>
  </si>
  <si>
    <t>Jika struktur organisasi memenuhi 3 (tiga) aspek yaitu aspek 2, aspek 3, dan 5 dan dilengkapi dengan tata kerja perguruan tinggi yang memperlihatkan kedudukan dan tata hubungan antara program studi yang diusulkan dan unit organisasi yang ada pada perguruan tinggi, kesemuanya menunjang pelaksanaan PJJ</t>
  </si>
  <si>
    <t>Jika struktur organisasi memenuhi kurang dari 3 (tiga) aspek pertama dan tidak dilengkapi dengan tata kerja  perguruan tinggi yang memperlihatkan kedudukan dan tata hubungan antara program studi yang diusulkan dan unit organisasi yang ada pada perguruan tinggi</t>
  </si>
  <si>
    <t>Jika tidak menjelaskan rencana struktur organisasi dan tata kerja UPPJJ  perguruan tinggi</t>
  </si>
  <si>
    <t>Struktur organisasi Unit Pengelola Program Studi (UPPS) mencakup aspek:</t>
  </si>
  <si>
    <t>Jika struktur organisasi memenuhi 5 (lima) aspek dan dilengkapi dengan tata kerja unit pengelola program studi yang memperlihatkan kedudukan dan tata hubungan antara program studi yang diusulkan dan unit organisasi yang ada pada  program studi, kesemuanya menunjang pelaksanaan PJJ</t>
  </si>
  <si>
    <t>Jika struktur organisasi memenuhi 4 (empat) aspek pertama dan dilengkapi dengan tata kerja unit pengelola program studi yang memperlihatkan kedudukan dan tata hubungan antara program studi yang diusulkan dan unit organisasi yang ada pada perguruan tinggi, kesemuanya menunjang pelaksanaan PJJ</t>
  </si>
  <si>
    <t>Jika struktur organisasi memenuhi 3 (tiga) aspek pertama dan dilengkapi dengan tata kerja UPPJJ di tingkat program studi yang memperlihatkan kedudukan dan tata hubungan antara program studi yang diusulkan dan unit organisasi yang ada pada perguruan tinggi, kesemuanya menunjang pelaksanaan PJJ</t>
  </si>
  <si>
    <t>Jika struktur organisasi memenuhi kurang dari 3 (tiga) aspek pertama dan tidak dilengkapi dengan tata kerja UPPJJ di tingkat program studi yang memperlihatkan kedudukan dan tata hubungan antara program studi yang diusulkan dan unit organisasi yang ada pada perguruan tinggi</t>
  </si>
  <si>
    <t>Jika tidak menjelaskan rencana struktur organisasi dan tata kerja unit pengelola program studi</t>
  </si>
  <si>
    <t>3.1.3</t>
  </si>
  <si>
    <t>Rancangan tata kelola/good governance mampu menjamin terwujudnya visi, terlaksanakannya misi, tercapainya tujuan, dan berhasilnya strategi yang digunakan secara: 1) Kredibel, 2) Transparan, 3) Akuntabel, 4) Bertanggung jawab, dan 5) Adil</t>
  </si>
  <si>
    <t>Perguruan tinggi memiliki rancangan dokumen kebijakan SPMI yang mencakup 5 (lima) aspek dan dilengkapi dengan informasi sebagian besar dokumen SPMI lainnya</t>
  </si>
  <si>
    <t>Perguruan tinggi memiliki rancangan dokumen kebijakan SPMI, tetapi tidak meliputi seluruh aspek</t>
  </si>
  <si>
    <t>Perguruan tinggi memiliki rancangan dokumen kebijakan SPMI, meliputi 5 (lima) aspek, tidak ada informasi dokumen SPMI lainnya</t>
  </si>
  <si>
    <t>Ruang Tutorial Daring/Luring (gunakan data Butir 3.3.1)</t>
  </si>
  <si>
    <r>
      <t>Luas total ruang teleconference (m</t>
    </r>
    <r>
      <rPr>
        <vertAlign val="superscript"/>
        <sz val="10"/>
        <rFont val="Arial Narrow"/>
        <family val="2"/>
      </rPr>
      <t>2</t>
    </r>
    <r>
      <rPr>
        <sz val="10"/>
        <rFont val="Arial Narrow"/>
        <family val="2"/>
      </rPr>
      <t>)</t>
    </r>
  </si>
  <si>
    <t>Luas ruang teleconference per mahasiswa</t>
  </si>
  <si>
    <t>Ketikkan di sini penjelasan mengenai luasan, kapasitas, dan status Ruang Kerja Dosen, Ruang Kantor/Administrasi, Ruang Teleconference, dan Ruang Tutorial Daring/Luring</t>
  </si>
  <si>
    <t>Alasan pemilihan PBJJ dan potensi kemitraan</t>
  </si>
  <si>
    <t>PBJJ dipilih berdasarkan potensi calon mahasiswa atau peminat berdasarkan analisis data yang akurat dari sumber resmi (BPS, Pemda, Dinas dll.), tidak ada potensi konflik, ada kemitraan</t>
  </si>
  <si>
    <t>PBJJ dipilih berdasarkan potensi calon mahasiswa atau peminat berdasarkan analisis data tanpa penjelasan sumbernya, tidak ada potensi konflik, ada kemitraan</t>
  </si>
  <si>
    <t>Infrastruktur TIK di kampus utama Perguruan Tinggi PJJ</t>
  </si>
  <si>
    <t xml:space="preserve">Infrastruktur perangkat keras TIK di kampus utama perguruan tinggi PJJ yang meliputi:
1. Server cloud dari penyedia layanan yang handal
2. Lebih dari satu ruang fasilitas teleconference; 
3. Ketersediaan NOC dan DRC;
4. Jaminan pasok daya listrik tidak terputus dengan penyediaan cadangan catu daya melalui 2 atau lebih gardu listrik berbeda dan genset, UPS yang memadai
</t>
  </si>
  <si>
    <t xml:space="preserve">Infrastruktur perangkat keras TIK di kampus utama perguruan tinggi PJJ yang meliputi:
1. Server berupa colocation server;
2. Lebih dari satu ruang fasilitas teleconference; 
3. Ketersediaan NOC dan DRC;
4. Jaminan pasok daya listrik tidak terputus 
</t>
  </si>
  <si>
    <t xml:space="preserve">Infrastruktur perangkat keras TIK di kampus utama perguruan tinggi PJJ yang meliputi:
1. Server dimiliki dan dipelihara sendiri oleh tim IT
2. Fasilitas teleconference; 
3. Ketersediaan NOC dan DRC;
4. Jaminan pasok daya listrik tidak terputus 
</t>
  </si>
  <si>
    <t>Tidak memiliki salah satu atau lebih infrastruktur minimal</t>
  </si>
  <si>
    <t>Ketikkan disini penjelasan mengenai infrastruktur TIK di kampus utama PT PJJ</t>
  </si>
  <si>
    <t>3.5</t>
  </si>
  <si>
    <t xml:space="preserve">Memiliki atau memiliki akses terhadap server (dedicated) LMS dengan fasilitas berikut:
1. Ruang data (penyimpan/storage) untuk setiap mata kuliah yang diselenggarakan minimal 5 GB per mata kuliah;
2. Kapasitas memori (RAM) yang disediakan paling sedikit berukuran 100 MB per pengguna bersamaan;
3. Kecepatan transfer data untuk akses ke luar sebesar 100 Kbps per pengguna bersamaan;
4. Kecepatan transfer data untuk akses masuk sebesar 25 Kbps per pengguna bersamaan </t>
  </si>
  <si>
    <t>Memiliki atau memiliki akses terhadap server (dedicated) LMS dengan fasilitas berikut:
1. Ruang data (penyimpan/storage) untuk setiap mata kuliah yang diselenggarakan sebesar &gt; 5 GB per mata kuliah;
2. Kapasitas memori (RAM) yang disediakan paling sedikit berukuran &gt; 100 MB per pengguna bersamaan;
3. Kecepatan transfer data untuk akses ke luar sebesar &gt; 100 Kbps per pengguna bersamaan;
4. Kecepatan transfer data untuk akses masuk sebesar &gt; 25 Kbps per pengguna bersamaan</t>
  </si>
  <si>
    <t>Memiliki atau memiliki akses terhadap server (dedicated) LMS dengan fasilitas berikut:
1. Ruang data (penyimpan/storage) untuk setiap mata kuliah yang diselenggarakan sebesar &gt; 5 GB per mata kuliah;
2. Kapasitas memori (RAM) yang disediakan paling sedikit berukuran &gt; 100 MB per pengguna bersamaan;
3. Kecepatan transfer data untuk akses ke luar sebesar 100 Kbps per pengguna bersamaan;
4. Kecepatan transfer data untuk akses masuk sebesar 25 Kbps per pengguna bersamaan</t>
  </si>
  <si>
    <t>Memiliki atau memiliki akses terhadap server (dedicated) LMS dengan fasilitas berikut:
1. Ruang data (penyimpan/storage) untuk setiap mata kuliah yang diselenggarakan sebesar 5 GB per mata kuliah;
2. Kapasitas memori (RAM) yang disediakan paling sedikit berukuran 100 MB per pengguna bersamaan;
3. Kecepatan transfer data untuk akses ke luar sebesar 100 Kbps per pengguna bersamaan;
4. Kecepatan transfer data untuk akses masuk sebesar 25 Kbps per pengguna bersamaan</t>
  </si>
  <si>
    <t>Tidak memiliki atau tidak memiliki akses atau spesifikasi kurang dari batas minimal</t>
  </si>
  <si>
    <t>Fitur 1-7 tersedia lengkap, mudah diakses, dan mudah digunakan</t>
  </si>
  <si>
    <t>Fitur 1-6 tersedia lengkap, mudah diakses, dan mudah digunakan</t>
  </si>
  <si>
    <t>Fitur 1-5 tersedia lengkap, mudah diakses, dan mudah digunakan</t>
  </si>
  <si>
    <t>Fitur 1-4 tersedia lengkap, mudah diakses, dan mudah digunakan</t>
  </si>
  <si>
    <t>Hanya memiliki 1 - 3 fitur</t>
  </si>
  <si>
    <t>Fasilitas/fitur Sistem Pengelolaan Pembelajaran</t>
  </si>
  <si>
    <t>Profil lulusan adalah profesi atau jenis pekerjaan atau bentuk kerja lainnya. Profil lulusan dilengkapi dengan uraian ringkas kompetensi seluruh profil yang sesuai dengan program pendidikan Sarjana, dan keterkaitan profil tersebut dengan keunggulan  program studi.</t>
  </si>
  <si>
    <t>Sistem Penilaian Pembelajaran dan tata cara pelaporan penilaian yang transparan dan akuntabel diindikasikan dengan adanya:
1. Metode yang sistematis untuk mengukur capaian pembelajaran
2. Standar penilaian yang dikomunikasikan kepada mahasiswa di awal perkuliahan
3. Tata cara pelaporan hasil evaluasi yang dapat diakses secara mudah oleh mahasiswa</t>
  </si>
  <si>
    <t>1.6.3</t>
  </si>
  <si>
    <t>Sistem Penilaian Pembelajaran dan tata cara pelaporan penilaian memenuhi 2 aspek</t>
  </si>
  <si>
    <t>Tidak memiliki sistem penilaian pembelajaran dan tata cara pelaporan penilaian yang transparan dan akuntabel</t>
  </si>
  <si>
    <t xml:space="preserve">Sistem Penilaian Pembelajaran dan tata cara pelaporan penilaian memenuhi tiga  aspek (dibuktikan dengan screen capture laman sistem penilaian atau URL yang dapat diakses  sewaktu di evaluasi)  dan terintegrasi dengan sistem akademik </t>
  </si>
  <si>
    <t xml:space="preserve">Sistem Penilaian Pembelajaran dan tata cara pelaporan penilaian memenuhi 3 aspek (dibuktikan dengan screen capture laman sistem penilaian atau URL yang dapat diakses  sewaktu di evaluasi) </t>
  </si>
  <si>
    <t xml:space="preserve">Sistem Penilaian Pembelajaran dan tata cara pelaporan penilaian memenuhi 3 aspek (dibuktikan dengan screen capture laman sistem penilaian) </t>
  </si>
  <si>
    <t>Ketikkan di sini penjelasan mengenai sistem penilaian pembelajaran</t>
  </si>
  <si>
    <t>Ketikkan disini penjelasan mengenai server atau akses terhadap server</t>
  </si>
  <si>
    <t>Ketikkan disini penjelasan mengenai fasilitas/fitur sistem pengelolaan pembelajaran</t>
  </si>
  <si>
    <t xml:space="preserve">Ketersediaan Sistem Informasi Manajemen  </t>
  </si>
  <si>
    <t>Sistem Informasi Manajemen kurang lengkap, mudah dan lambat diakses, saling terkait dengan sistem informasi lainnya</t>
  </si>
  <si>
    <t>Tidak memiliki Sistem Informasi Manajemen</t>
  </si>
  <si>
    <t>Infrastruktur TIK di PBJJ</t>
  </si>
  <si>
    <t>Sistem Informasi Manajemen yang meliputi:
1. Ketersediaan Sistem Informasi Manajemen berbasis web (Akademik, Kemahasiswaan, Perpustakaan, Kepegawaian, Keuangan, Prasarana dan Sarana); dan
2. Keterkaitan antar SIM dalam PT.</t>
  </si>
  <si>
    <t>Sistem Informasi Manajemen sangat lengkap, mudah diakses, saling terkait dengan sistem informasi lainnya, kompatibel dengan &gt; 4 (empat) peramban (browser)</t>
  </si>
  <si>
    <t>Sistem Informasi Manajemen sangat lengkap, mudah diakses, saling terkait dengan sistem informasi lainnya, kompatibel dengan 2 (dua) - 4 (empat) peramban (browser)</t>
  </si>
  <si>
    <t>Sistem Informasi Manajemen lengkap, mudah diakses, saling terkait dengan sistem informasi lainnya, kompatibel dengan satu peramban</t>
  </si>
  <si>
    <t>1.1 Justifikasi Pembukaan Program Studi PJJ</t>
  </si>
  <si>
    <t>&gt;=2</t>
  </si>
  <si>
    <t>1.2 Profil Lulusan Program Studi.</t>
  </si>
  <si>
    <t>1.3 Capaian Pembelajaran</t>
  </si>
  <si>
    <t>1.4 Struktur Kurikulum</t>
  </si>
  <si>
    <t>1.5 Mata Kuliah Penciri Program Studi Yang Disediakan Secara Daring</t>
  </si>
  <si>
    <t>1.6 Sistem Pembelajaran</t>
  </si>
  <si>
    <t>1.7 Rancangan Fasilitasi Merdeka Belajar Kampus Merdeka bagi Mahasiswa</t>
  </si>
  <si>
    <t>2.  Sumber Daya Manusia</t>
  </si>
  <si>
    <t>2.2 Pendidik Dengan Tugas Khusus</t>
  </si>
  <si>
    <t>2.3 Tutor</t>
  </si>
  <si>
    <t>2.4 Tenaga Kependidikan</t>
  </si>
  <si>
    <t>3.1 Organisasi dan Tata Kerja Perguruan Tinggi PJJ dan Unit Pengelola Program Studi</t>
  </si>
  <si>
    <r>
      <rPr>
        <sz val="12"/>
        <color rgb="FFFF0000"/>
        <rFont val="Arial Narrow"/>
        <family val="2"/>
      </rPr>
      <t>3.2 Rancangan Sistem</t>
    </r>
    <r>
      <rPr>
        <sz val="12"/>
        <rFont val="Arial Narrow"/>
        <family val="2"/>
      </rPr>
      <t xml:space="preserve"> Penjaminan Mutu Internal</t>
    </r>
  </si>
  <si>
    <t>1.1</t>
  </si>
  <si>
    <t>1.5</t>
  </si>
  <si>
    <t>2.4</t>
  </si>
  <si>
    <t>No</t>
  </si>
  <si>
    <t>Luas Total</t>
  </si>
  <si>
    <t>Status</t>
  </si>
  <si>
    <t>Luas per peserta</t>
  </si>
  <si>
    <t>Surat Rekomendasi L2DIKTI di Kampus Utama PT PJJ</t>
  </si>
  <si>
    <r>
      <t>Luas total ruang tutorial (m</t>
    </r>
    <r>
      <rPr>
        <vertAlign val="superscript"/>
        <sz val="10"/>
        <rFont val="Arial Narrow"/>
        <family val="2"/>
      </rPr>
      <t>2</t>
    </r>
    <r>
      <rPr>
        <sz val="10"/>
        <rFont val="Arial Narrow"/>
        <family val="2"/>
      </rPr>
      <t>)</t>
    </r>
  </si>
  <si>
    <t>Luas ruang tutorial per mahasiswa</t>
  </si>
  <si>
    <t>Ketikkan disini penjelasan mengenai ketersediaan sistem informasi manajemen</t>
  </si>
  <si>
    <t>Persyaratan substansi dan sarana prasarana</t>
  </si>
  <si>
    <t>2.1 Jumlah, kualifikasi, dan status calon dosen tetap</t>
  </si>
  <si>
    <t>INSTRUMEN PROGRAM STUDI BARU SARJANA UNTUK PENDIRIAN PT PJJ</t>
  </si>
  <si>
    <t>Tutor</t>
  </si>
  <si>
    <t>Kapasitas Total</t>
  </si>
  <si>
    <t>Ruang Dosen dan Tutor</t>
  </si>
  <si>
    <t>Ruang Kantor/Administrasi</t>
  </si>
  <si>
    <t>Ruang Teleconference</t>
  </si>
  <si>
    <t>Ruang Tutorial Daring/Luring</t>
  </si>
  <si>
    <t>Skor</t>
  </si>
  <si>
    <t>Ruang/Tempat Praktik</t>
  </si>
  <si>
    <t>Fasilitas Teleconf.</t>
  </si>
  <si>
    <t>Pasok Daya</t>
  </si>
  <si>
    <t>Tidak ada tutor dengan kualifikasi pendidikan sarjana/sarjana terapan</t>
  </si>
  <si>
    <t>Tenaga kependidikan pada setiap PBJJ</t>
  </si>
  <si>
    <t>Tutor pada PBJJ semuanya berkualifikasi pendidikan sarjana atau sarjana terapan, bidang ilmunya sesuai, dan telah mengikuti pelatihan tutor</t>
  </si>
  <si>
    <t>Tutor pada PBJJ berkualifikasi pendidikan sarjana atau sarjana terapan dan diantaranya ada yang berkualifikasi pendidikan magister/magister terapan, bidang ilmunya sesuai, dan telah mengikuti pelatihan tutor</t>
  </si>
  <si>
    <t>Tutor pada PBJJ berkualifikasi pendidikan sarjana atau sarjana terapan dan diantaranya ada yang berkualifikasi pendidikan magister/magister terapan dan doktor/doktor terapan, bidang ilmunya sesuai, dan telah mengikuti pelatihan tutor</t>
  </si>
  <si>
    <t>Jumlah dan kualifikasi tenaga kependidikan di PBJJ yang terdiri atas tenaga pengelola/administrasi dan teknisi (khususnya di bidang TIK)</t>
  </si>
  <si>
    <t>PBJJ memiliki 3 (tiga) jenis tenaga kependidikan, dua diantaranya adalah tenaga administrasi dan tenaga TIK, dengan kualifikasi yang memenuhi persyaratan minimal dengan kualifikasi pendidikan Diploma Tiga</t>
  </si>
  <si>
    <t>PBJJ memiliki 3 (tiga) jenis tenaga kependidikan, dua diantaranya adalah tenaga administrasi dan tenaga TIK, dengan kualifikasi pendidikan Diploma Tiga dan Sarjana</t>
  </si>
  <si>
    <t>PBJJ memiliki lebih dari 3 (tiga) jenis tenaga kependidikan, dua diantaranya adalah pustakawan dan tenaga ICT, dengan kualifikasi pendidikan sarjana/sarjana terapan dan magister/magister terapan</t>
  </si>
  <si>
    <t xml:space="preserve">PBJJ memiliki tenaga kependidikan berupa tenaga administrasi dan tenaga TIK dengan kualifikasi Diploma Tiga </t>
  </si>
  <si>
    <t>PBJJ hanya memiliki tenaga kependidikan untuk keperluan administrasi saja dan dengan kualifikasi Diploma Tiga dan atau SMU</t>
  </si>
  <si>
    <t>Dasar pemilihan PBJJ</t>
  </si>
  <si>
    <t>Alasan Pemilihan PBJJ</t>
  </si>
  <si>
    <t>PBJJ dipilih berdasarkan potensi calon mahasiswa atau peminat berdasarkan dengan analisis data sederhana, tidak ada potensi konflik, ada kemitraan</t>
  </si>
  <si>
    <t>Luas per dosen atau tutor</t>
  </si>
  <si>
    <t>Luas per karyawan</t>
  </si>
  <si>
    <t>Luas per mahasiswa</t>
  </si>
  <si>
    <t>Tenaga Kependidikan</t>
  </si>
  <si>
    <t>Fasilitas TIK di PBJJ</t>
  </si>
  <si>
    <t>Tidak ada datanya atau fasilitas tidak lengkap</t>
  </si>
  <si>
    <t>Keputusan PBJJ</t>
  </si>
  <si>
    <t>Memiliki fasilitas teleconference dan jaminan pasok daya listrik tidak terputus dengan penyediaan cadangan catu daya (genset, UPS) yang memadai, serta akses internet dengan bandwith sebesar &gt; 100 Mbps</t>
  </si>
  <si>
    <t>Memiliki fasilitas teleconference dan jaminan pasok daya listrik tidak terputus dengan penyediaan cadangan catu daya (genset, UPS) yang memadai, serta akses internet dengan bandwith sebesar 100 Mbps</t>
  </si>
  <si>
    <t>Bandwith (Mbps)</t>
  </si>
  <si>
    <t>Tidak diizinkan</t>
  </si>
  <si>
    <t>Diizinkan</t>
  </si>
  <si>
    <t>PBJJ dinyatakan DIIZINKAN jika semua skor &gt;= 2</t>
  </si>
  <si>
    <t>Memiliki fasilitas/fitur:
1. presentasi (sinkron/ asinkron)
2. interaksi/komunikasi (sinkron/asinkron)
3. asesmen (mengakomodasi berbagai format tes)
4. pengelompokan (grouping)
5. pengarsipan bukti pembelajaran (catatan aktivitas/logbook, nilai mahasiswa, learning analytics, dan sejenisnya)
6. Integrasi dengan Sistem Informasi Akademik 
7. Integrasi dengan sumber belajar (e-library)
Dilengkapi dengan ketersediaan fasilitas uji kecepatan/bandwith di tempat akses mahasiswa</t>
  </si>
  <si>
    <t>Rerata skor sarpras</t>
  </si>
  <si>
    <t>Rerata</t>
  </si>
  <si>
    <t>Jumlah dan kualifikasi tenaga kependidikan di seluruh PBJJ yang terdiri atas tenaga pengelola/administrasi dan teknisi (khususnya di bidang TIK) (gunakan sheet Hitung PBJJ)</t>
  </si>
  <si>
    <t>Tutor pada setiap PBJJ (gunakan sheet Hitung PBJJ)</t>
  </si>
  <si>
    <t>Ketikkan di sini penjelasan mengenai alasan pemilihan PBJJ dan fasilitas belajar yang ada di PBJJ</t>
  </si>
  <si>
    <t>3.3.3</t>
  </si>
  <si>
    <t>3.3.4</t>
  </si>
  <si>
    <t>3.3.5</t>
  </si>
  <si>
    <t>3.4.1</t>
  </si>
  <si>
    <t>3.4.2</t>
  </si>
  <si>
    <t>3.4.3</t>
  </si>
  <si>
    <t>Infrastruktur TIK di PBJJ (sheet Hitung PBJJ)</t>
  </si>
  <si>
    <t>Sarana dan prasarana di seluruh PBJJ (sheet Hitung PBJJ)</t>
  </si>
  <si>
    <t>G</t>
  </si>
  <si>
    <t>Surat Perjanjian dengan para pihak dalam penyelenggaraan PT PJJ</t>
  </si>
  <si>
    <t>Akta notaris pendirian Badan Penyelenggara beserta semua perubahannya, jika pernah dilakukan perubahan</t>
  </si>
  <si>
    <t xml:space="preserve">Surat keputusan pejabat yang berwenang tentang pengesahan Badan Penyelenggara sebagai badan hukum, misalnya Surat Keputusan Menkumham untuk Yayasan </t>
  </si>
  <si>
    <t>Surat Rekomendasi L2DIKTI di wilayah jangkauan PT PJJ atau Surat Rekomendasi Perwakilan RI di wilayah jangkauan (jika wilayah jangkauan sampai ke luar negeri)</t>
  </si>
  <si>
    <t xml:space="preserve">Jumlah mata kuliah penciri program studi (NMKP) dan aksesibilitas mata kuliah penciri program studi  </t>
  </si>
  <si>
    <t xml:space="preserve">Jika NMKP &gt;= 5, dan semua dapat diakses dengan mudah, dan fitur dan kelengkapannya sangat baik pada saat penilaian, dilengkapi dengan RPS
</t>
  </si>
  <si>
    <t xml:space="preserve">Jika NMKP &gt;= 5, dan semua dapat diakses dengan mudah, dan fitur dan kelengkapannya baik pada saat penilaian, dilengkapi dengan RPS
</t>
  </si>
  <si>
    <t xml:space="preserve">Jika NMKP &gt;= 5, dan dapat diakses pada saat penilaian, dilengkapi dengan RPS
</t>
  </si>
  <si>
    <t>Jika NMKP = 5, dan tidak dapat diakses pada saat penilaian</t>
  </si>
  <si>
    <t>Jika NMKP &lt; 5, dan tidak dapat diakses pada saat penilaian</t>
  </si>
  <si>
    <t>Urgensi penyelenggaraan</t>
  </si>
  <si>
    <t>Keunggulan keilmuan program studi yang diusulkan</t>
  </si>
  <si>
    <t>Kerjasama</t>
  </si>
  <si>
    <t>Mata kuliah penciri program studi yang disediakan secara daring</t>
  </si>
  <si>
    <t>Rencana Pembelajaran Semester</t>
  </si>
  <si>
    <t>Bentuk pembelajaran terbimbing</t>
  </si>
  <si>
    <t>Pelaksanaan praktik/praktikum/PKL/praktik bengkel dll</t>
  </si>
  <si>
    <t>Sistem penilaian pembelajaran dan tata cara pelaporan penilaian</t>
  </si>
  <si>
    <t>1.7</t>
  </si>
  <si>
    <t>Tenaga kependidikan di kampus utama PT PJJ</t>
  </si>
  <si>
    <t>Tenaga kependidikan di PBJJ</t>
  </si>
  <si>
    <t>Struktur organisasi dan tata kerja Perguruan Tinggi PJJ</t>
  </si>
  <si>
    <t>Struktur organisasi dan tata kerja Unit Pengelola Program Studi</t>
  </si>
  <si>
    <r>
      <t xml:space="preserve">Perwujudan </t>
    </r>
    <r>
      <rPr>
        <i/>
        <sz val="12"/>
        <rFont val="Arial Narrow"/>
        <family val="2"/>
      </rPr>
      <t>good governance</t>
    </r>
    <r>
      <rPr>
        <sz val="12"/>
        <rFont val="Arial Narrow"/>
        <family val="2"/>
      </rPr>
      <t xml:space="preserve"> dan lima pilar tata pamong</t>
    </r>
  </si>
  <si>
    <t>Ruang kerja dosen, kantor, teleconference dan tutorial di Kampus Utama PT PJJ</t>
  </si>
  <si>
    <t>Kapasitas Peladen (Server)</t>
  </si>
  <si>
    <t>Fasilitas dan fitur Sistem Pengelola Pembelajaran (Learning Management System)</t>
  </si>
  <si>
    <t>Ketersediaan Sistem Informasi Manajemen untuk PJJ</t>
  </si>
  <si>
    <t>3.3 Sarana dan Prasarana di Kampus Utama</t>
  </si>
  <si>
    <t>3.4 Sarana dan Prasarana dan Fasiltas Belajar di PBJJ</t>
  </si>
  <si>
    <t>Sarana dan prasarana di seluruh PBJJ</t>
  </si>
  <si>
    <t>Insfra struktur TIK di PBJJ</t>
  </si>
  <si>
    <t>Sarjana-Pendirian</t>
  </si>
  <si>
    <t>Penilaian</t>
  </si>
  <si>
    <t>Indikator</t>
  </si>
  <si>
    <t>1.1 Justifikasi penyelenggaraan prodi PT PJJ</t>
  </si>
  <si>
    <t>1.1.1 Urgensi penyelenggaraan</t>
  </si>
  <si>
    <t>Diminta</t>
  </si>
  <si>
    <t xml:space="preserve">Keterpenuhan empat aspek urgensi penyelenggaraan PJJ yang mencakup (a) analisis data kelayakan penyelenggaraan PJJ secara massal dengan biaya murah pada seluruh wilayah jangkauan, (b) analisis data keterserapan lulusan program studi tatap muka sejenis di wilayah jangkauan, (c) analisis kejenuhan program studi tatap muka sejenis sebagai bukti ketiadaan potensi konflik dengan perguruan tinggi penyelenggara program studi tatap muka dan atau PJJ sejenis di wilayah jangkauan, dan (d) ketersediaan dukungan dari pemerintah daerah/provinsi setempat dan LLDIKTI. </t>
  </si>
  <si>
    <t>Urgensi penyelenggaraan PJJ berdasarkan empat aspek  (1) kelayakan penyelenggaraan, (2) keterserapan lulusan prodi tatap muka sejenis, (3) kejenuhan prodi tatap muka sejenis, dan (4) adanya dukungan dari pemda dan LLDikti. Penjelasan didukung dengan analisis data berdasarkan sumber resmi (BPS, PD Dikti, dan sumber lain).</t>
  </si>
  <si>
    <t>Urgensi penyelenggaraan PJJ berdasarkan empat aspek  (1) kelayakan penyelenggaraan, (2) keterserapan lulusan prodi tatap muka sejenis, atau (3) kejenuhan prodi tatap muka sejenis, dan (4) adanya dukungan dari pemda dan LLDikti. Penjelasan didukung dengan analisis data berdasarkan sumber sendiri.</t>
  </si>
  <si>
    <t>Urgensi penyelenggaraan PJJ berdasarkan empat aspek  (1) kelayakan penyelenggaraan, (2) keterserapan lulusan prodi tatap muka sejenis, atau (3) kejenuhan prodi tatap muka sejenis, dan (4) adanya dukungan dari pemda dan LLDikti. Penjelasan didukung dengan analisis data sederhana.</t>
  </si>
  <si>
    <t>Urgensi penyelenggaraan PJJ hanya berdasarkan aspek (1) kelayakan penyelenggaraan dan (2) dukungan pemda dan LLDikti.</t>
  </si>
  <si>
    <t>Tidak dijelaskan</t>
  </si>
  <si>
    <t>1.1.2 Keunggulan keilmuan program studi yang diusulkan</t>
  </si>
  <si>
    <t>Level dan jumlah sasaran benchmarking dan mencakup aspek: (1) pengembangan keilmuan, (2) kajian capaian pembelajaran, dan (3) kurikulum program studi sejenis.</t>
  </si>
  <si>
    <t>Keunggulan program studi disusun berdasarkan perbandingan tiga program studi pada tingkat internasional dan nasional yang mencakup tiga aspek, atau prodi yang diusulkan merupakan satu-satunya program studi di dunia</t>
  </si>
  <si>
    <t>Keunggulan program studi disusun berdasarkan perbandingan tiga program studi pada tingkat internasional dan/atau nasional yang mencakup tiga aspek</t>
  </si>
  <si>
    <t>keunggulan program studi disusun berdasarkan perbandingan tiga program studi pada tingkat nasional yang mencakup tiga aspek</t>
  </si>
  <si>
    <t>keunggulan program studi disusun berdasarkan perbandingan kurang dari tiga program studi pada tingkat nasional  dan/atau mencakup kurang dari tiga aspek</t>
  </si>
  <si>
    <t>Tidak mendeskripsikan/ menguraikan keunggulan program studi</t>
  </si>
  <si>
    <t>1.1.3 Kerjasama</t>
  </si>
  <si>
    <t>Profesi atau jenis pekerjaan atau bentuk kerja lainnya. Profil lulusan dilengkapi dengan uraian ringkas kompetensi seluruh profil yang sesuai dengan program pendidikan Sarjana, dan keterkaitan profil tersebut dengan keunggulan  program studi.</t>
  </si>
  <si>
    <t>Rumusan capaian pembelajaran program studi mengacu pada profil lulusan, merujuk pada deskripsi capaian pembelajaran SN-Dikti dan level 6 (enam) KKNI dan relevansinya dengan keunggulan  program studi.</t>
  </si>
  <si>
    <r>
      <t>Rumusan capaian pembelajaran: (a) sesuai dengan profil lulusan, (b) deskripsi kompetensinya sesuai SN-Dikti yang mencakup 4 (empat) domain capaian pembelajaran dan sesuai level 6 (enam) KKNI, (c) relevan dengan  keunggulan prodi, dan (d)</t>
    </r>
    <r>
      <rPr>
        <b/>
        <sz val="12"/>
        <rFont val="Arial Narrow"/>
        <family val="2"/>
      </rPr>
      <t xml:space="preserve"> mencantumkan SN Dikti dan rumusan capaian pembelajaran dari asosiasi keilmuan terkait sebagai rujukan</t>
    </r>
    <r>
      <rPr>
        <sz val="12"/>
        <rFont val="Arial Narrow"/>
        <family val="2"/>
      </rPr>
      <t xml:space="preserve"> </t>
    </r>
  </si>
  <si>
    <r>
      <t>Rumusan capaian pembelajaran: (a) sesuai dengan profil lulusan, (b) deskripsi kompetensinya sesuai SN-Dikti yang mencakup 4 (empat) domain capaian pembelajaran dan sesuai level 6 (enam) KKNI, (c) relevan dengan  keunggulan prodi, dan (d)</t>
    </r>
    <r>
      <rPr>
        <b/>
        <sz val="12"/>
        <rFont val="Arial Narrow"/>
        <family val="2"/>
      </rPr>
      <t xml:space="preserve"> mencantumkan SN Dikti sebagai rujukan</t>
    </r>
    <r>
      <rPr>
        <sz val="12"/>
        <rFont val="Arial Narrow"/>
        <family val="2"/>
      </rPr>
      <t xml:space="preserve"> </t>
    </r>
  </si>
  <si>
    <t xml:space="preserve">Kesesuaian susunan mata kuliah yang mencakup aspek : (1) keberadaan 4 mata kuliah wajib, (2) kesesuaian  mata kuliah dengan rumusan capaian pembelajaran, (3) rekomendasi waktu penempuhan mata kuliah, dan (4) beban sks per semester wajar </t>
  </si>
  <si>
    <t xml:space="preserve">1.5 Mata Kuliah Penciri Program Studi  </t>
  </si>
  <si>
    <t xml:space="preserve">1.5.1 MK Penciri prodi  </t>
  </si>
  <si>
    <t>Jumlah dan aksesibilitas mata kuliah penciri program studi (NMKP)</t>
  </si>
  <si>
    <t xml:space="preserve">Jika NMKP = 5, dan tidak dapat diakses pada saat penilaian
</t>
  </si>
  <si>
    <t xml:space="preserve">Jika NMKP &lt; 5, dan tidak dapat diakses pada saat penilaian
</t>
  </si>
  <si>
    <t>1.5.2 Rencana Pembelajaran Semester (RPS)</t>
  </si>
  <si>
    <t>Ketersediaan RPS untuk 5 (lima) mata kuliah penciri program studi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</si>
  <si>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1.6.1 Bentuk pembelajaran terbimbing</t>
  </si>
  <si>
    <t>Keterpenuhan unsur-unsur bentuk pembelajaran terbimbing yang terdiri atas:
Sinkron
1. Praktikum/Praktik/PKL
2. Tutorial tatap muka
3. Chatting via forum
4. Teleconference
Asinkron
1. Tutorial Online/Daring
2. Pembelajaran mandiri 
3. Simulasi virtual</t>
  </si>
  <si>
    <t>1.6.2 Rencana pelaksanaan praktik/praktikum/PKL/ praktik bengkel dan sejenisnya</t>
  </si>
  <si>
    <t>Rencana pelaksanaan praktik/praktikum dll ditunjukkan dengan adanya:
1. Jadwal praktikum yang jelas
2. Panduan praktikum sesuai dengan mata kuliah berpraktikum
3. Lokasi praktikum
4. Kerjasama yang dibangun</t>
  </si>
  <si>
    <t>1.6.3 Sistem penilaian pembelajaran dan tata cara pelaporan penilaian</t>
  </si>
  <si>
    <t>1.7  Rancangan Fasilitasi Merdeka Belajar bagi Mahasiswa</t>
  </si>
  <si>
    <t>Penjelasan mencakup 2 (dua) aspek dilengkapi dengan recana implementasi untuk setiap aspek</t>
  </si>
  <si>
    <t>Tidak ada skor dibawah 1</t>
  </si>
  <si>
    <t>2.1 Dosen Tetap  program studi</t>
  </si>
  <si>
    <t>Jumlah calon dosen tetap sebanyak 5 (lima) orang berkualifikasi akademik lulusan magister/magister terapan dan doktor/doktor terapan, dan telah diangkat oleh badan penyelenggara sebagai dosen tetap</t>
  </si>
  <si>
    <t>Jumlah calon dosen tetap sebanyak 5 (lima) orang berkualifikasi akademik lulusan magister/magister terapan dan doktor/doktor terapan, dan menandatangani surat perjanjian kesediaan pengangkatan dosen tetap dengan badan penyelenggara</t>
  </si>
  <si>
    <t xml:space="preserve">Jumlah calon dosen tetap sebanyak 5 (lima) orang berkualifikasi akademik lulusan magister/magister terapan dan menandatangani surat perjanjian kesediaan pengangkatan dosen tetap dengan badan penyelenggara
</t>
  </si>
  <si>
    <t>Tidak ada skor &lt; 2</t>
  </si>
  <si>
    <t>Jumlah pendidik yang memiliki penugasan khusus sebagai:
1. perancang pembelajaran;
2. penyusun dan atau pengembang bahan ajar dan media;
3. produser bahan ajar dan media;
4. penulis soal, tugas, dan atau evaluasi hasil belajar;
5. pembimbing praktik dan atau tugas akhir; dan 
6. penguji</t>
  </si>
  <si>
    <t xml:space="preserve">Prodi memiliki Tutor di setiap PBJJ  dengan kualifikasi sebagai berikut:
1. Berpendidikan minimum sederajat dengan jenjang pendidikan prodi yang diusulkan
2. Menguasai bidang ilmu yang sesuai dengan mata kuliah yang ditutorkan
3. Telah mengikuti pelatihan tutor 
</t>
  </si>
  <si>
    <t>2.4.1 Tenaga kependidikan di kampus utama PT PJJ</t>
  </si>
  <si>
    <t>2.4.2 Tenaga kependidikan di PBJJ</t>
  </si>
  <si>
    <t>Jumlah dan kualifikasi tenaga kependidikan di setiap PBJJ</t>
  </si>
  <si>
    <t xml:space="preserve">3.1  Rancangan Organisasi dan Tata Kerja Unit Pengelola Program Studi.     </t>
  </si>
  <si>
    <t>3.1.1 Struktur Organisasi dan Tata Kerja PT PJJ</t>
  </si>
  <si>
    <t>Keterpenuhan unsur struktur organisasi  perguruan tinggi PJJ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</si>
  <si>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3.1.2 Struktur Organisasi dan Tata Kerja Unit Pengelola Program Studi</t>
  </si>
  <si>
    <t>Keterpenuhan unsur struktur organisasi pengelola program studi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</si>
  <si>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r>
      <t xml:space="preserve">Jika tidak menjelaskan rencana perwujudan </t>
    </r>
    <r>
      <rPr>
        <i/>
        <sz val="12"/>
        <rFont val="Arial Narrow"/>
        <family val="2"/>
      </rPr>
      <t>good governance</t>
    </r>
  </si>
  <si>
    <t>3.2  Sistem Penjaminan Mutu</t>
  </si>
  <si>
    <t xml:space="preserve">3.3 Sarana dan Prasarana </t>
  </si>
  <si>
    <t>3.3.1  Ruang kuliah, ruang kerja dosen, kantor, ruang teleconference, dan ruang tutorial daring/luring di kampus utama PT PJJ</t>
  </si>
  <si>
    <t>Rataan nilai luas ruangan per dosen atau karyawan, dan luas minimum perpustakaan yang dihitung sebagai berikut : nilai rata-rata adalah (a+b+c+d)/4</t>
  </si>
  <si>
    <t>skor = nilai rerata</t>
  </si>
  <si>
    <t>a. Luas ruang dosen per dosen dan status kepemilikan yaitu SD = milik sendiri, KS = Kerja Sama, atau SW = sewa atau kontrak</t>
  </si>
  <si>
    <t>Tidak ada datanya</t>
  </si>
  <si>
    <t>b. Luas ruang kantor per pegawai dan status kepemilikan yaitu SD = milik sendiri atau SW = sewa atau kontrak atau kerjasama</t>
  </si>
  <si>
    <t>Jika luas ruang kantor &gt; 4 m2 dan berstatus milik sendiri</t>
  </si>
  <si>
    <t>Jika luas ruang kantor &gt; 4 m2 dan berstatus KS</t>
  </si>
  <si>
    <t>Jika luas ruang kantor = 4 m2 dan berstatus SW</t>
  </si>
  <si>
    <t xml:space="preserve">c. Luas ruang teleconference dan status kepemilikan yaitu SD = milik sendiri, KS = Kerja sama, atau SW = sewa atau kontrak </t>
  </si>
  <si>
    <t xml:space="preserve">d. Luas ruang tutorial daring/luring per mahasiswa dan status kepemilikan yaitu SD = milik sendiri, KS = Kerja sama, atau SW = sewa atau kontrak </t>
  </si>
  <si>
    <t>PBJJ dipilih berdasarkan potensi calon mahasiswa atau peminat berdasarkan dengan analisis data sekedarnya, tidak ada potensi konflik, ada kemitraan</t>
  </si>
  <si>
    <t xml:space="preserve">e. Luas ruang laboratorium/tempat praktik per mahasiswa dan status kepemilikan yaitu SD = milik sendiri, KS = Kerja sama, atau SW = sewa atau kontrak </t>
  </si>
  <si>
    <t>Memiliki fasilitas/fitur:
1. presentasi (sinkron/ asinkron)
2. interaksi/komunikasi (sinkron/asinkron)
3. asesmen (mengakomodasi berbagai format tes)
4. pengelompokan (grouping)
5. pengarsipan bukti pembelajaran (catatan aktivitas/logbook, nilai mahasiswa, learning analytics, dan sejenis-nya)
6. Integrasi dengan Sistem Informasi Akademik 
7. Integrasi dengan sumber belajar (e-library)
Dilengkapi dengan ketersediaan fasilitas uji kecepatan/bandwith di tempat akses mahasiswa</t>
  </si>
  <si>
    <t xml:space="preserve">Infrastruktur perangkat keras IT di PBJJ yang meliputi:
1. Koneksi internet dengan bandwidth memadai 100 Mbps;
2. Fasilitas teleconference (ada)
3. Jaminan pasok daya listrik tidak terputus dengan penyediaan cadangan catu daya (genset, UPS) yang memadai </t>
  </si>
  <si>
    <t>Infrastruktur perangkat keras TIK di PBJJ melebihi kebutuhan minimum, milik sendiri, khusus disediakan untuk prodi PJJ yang diusulkan</t>
  </si>
  <si>
    <t>Infrastruktur perangkat keras TIK di PBJJ memenuhi kebutuhan minimum, milik sendiri, mudah diakses oleh prodi PJJ yang diusulkan</t>
  </si>
  <si>
    <t>Infrastruktur perangkat keras TIK di PBJJ memenuhi kebutuhan minimum, sebagian milik sendiri, mudah diakses oleh prodi PJJ yang diusulkan</t>
  </si>
  <si>
    <t>Infrastruktur perangkat keras TIK di PBJJ memenuhi kebutuhan minimum, bukan milik sendiri, mudah diakses oleh prodi PJJ yang diusulkan</t>
  </si>
  <si>
    <t>Tidak tersedia</t>
  </si>
  <si>
    <t>Syarat Perlu</t>
  </si>
  <si>
    <t>1.3 Kerjasama</t>
  </si>
  <si>
    <t>1.6.1 Bentuk Pembelajaran Terbimbing</t>
  </si>
  <si>
    <t>2.1 Jumlah, kualifikasi, dan status dosen tetap</t>
  </si>
  <si>
    <t>3.2 Rancangan Penjaminan Mutu Internal</t>
  </si>
  <si>
    <t>3.5.1 Kapasitas Peladen/Server</t>
  </si>
  <si>
    <t>3.3.2 Infrastruktur TIK di kampus utama Perguruan Tinggi PJJ</t>
  </si>
  <si>
    <t>3.3.3 Kapasitas Server</t>
  </si>
  <si>
    <t>3.3.4 Fasilitas/fitur Sistem Pengelolaan Pembelajaran</t>
  </si>
  <si>
    <t>3.3.5 Sistem Informasi Manajemen untuk PJJ</t>
  </si>
  <si>
    <t>3.4.1 Alasan pemilihan PBJJ dan potensi kemitraan</t>
  </si>
  <si>
    <t>3.4.2 PBJJ dan Fasilitas belajar di setiap PBJJ</t>
  </si>
  <si>
    <t>Keterpenuhan aspek potensi calon mahasiswa atau peminat, ketiadaan potensi konflik, dan adanya kemitraan dalam pemilihan setiap PBJJ</t>
  </si>
  <si>
    <t>Rataan nilai = skor</t>
  </si>
  <si>
    <t>3.4.3 Infrastruktur TIK di PBJJ</t>
  </si>
  <si>
    <t>PBJJ diizinkan jika semua skor PBJJ &gt;=2 (lihat Hitung PBJJ)</t>
  </si>
  <si>
    <t>Tutor pada PBJJ semuanya berkualifikasi pendidikan sarjana atau sarjana terapan, bidang ilmunya sesuai, namun ada yang belum pernah mengikuti pelatihan tutor</t>
  </si>
  <si>
    <t>PBJJ memiliki tenaga kependidikan berupa tenaga administrasi dan tenaga TIK dengan kualifikasi Diploma Tiga</t>
  </si>
  <si>
    <t>Simpulan tentang PBJJ</t>
  </si>
  <si>
    <t>Nama</t>
  </si>
  <si>
    <t>PBJJ Plongkowati</t>
  </si>
  <si>
    <t>PBJJ Pringgondani</t>
  </si>
  <si>
    <t>PBJJ Sawojajar</t>
  </si>
  <si>
    <t>Ketersediaan RPS (Rencana Pembelajaran Semester) untuk 5 (lima) mata kuliah penciri program studi yang memenuhi 9 (sembilan) komponen:</t>
  </si>
  <si>
    <r>
      <t xml:space="preserve">Bentuk pembelajaran terbimbing terdiri atas: Sinkron (1. Praktikum/Praktik/PKL, 2. Tutorial tatap muka, 3. </t>
    </r>
    <r>
      <rPr>
        <i/>
        <sz val="10"/>
        <rFont val="Arial Narrow"/>
        <family val="2"/>
      </rPr>
      <t>Chatting via forum</t>
    </r>
    <r>
      <rPr>
        <sz val="10"/>
        <rFont val="Arial Narrow"/>
        <family val="2"/>
      </rPr>
      <t xml:space="preserve">, 4. </t>
    </r>
    <r>
      <rPr>
        <i/>
        <sz val="10"/>
        <rFont val="Arial Narrow"/>
        <family val="2"/>
      </rPr>
      <t>Teleconference</t>
    </r>
    <r>
      <rPr>
        <sz val="10"/>
        <rFont val="Arial Narrow"/>
        <family val="2"/>
      </rPr>
      <t xml:space="preserve">) dan Asinkron (1. Tutorial </t>
    </r>
    <r>
      <rPr>
        <i/>
        <sz val="10"/>
        <rFont val="Arial Narrow"/>
        <family val="2"/>
      </rPr>
      <t>Online</t>
    </r>
    <r>
      <rPr>
        <sz val="10"/>
        <rFont val="Arial Narrow"/>
        <family val="2"/>
      </rPr>
      <t xml:space="preserve">/Daring, 2. Pembelajaran mandiri, dan 3. Simulasi virtual): </t>
    </r>
  </si>
  <si>
    <r>
      <t xml:space="preserve">Ruang Dosen, Ruang Kantor/Administrasi, Ruang </t>
    </r>
    <r>
      <rPr>
        <i/>
        <sz val="10"/>
        <rFont val="Arial Narrow"/>
        <family val="2"/>
      </rPr>
      <t>Teleconference</t>
    </r>
    <r>
      <rPr>
        <sz val="10"/>
        <rFont val="Arial Narrow"/>
        <family val="2"/>
      </rPr>
      <t>, dan Ruang Tutorial Daring/Luring di Kampus Utama PT PJJ</t>
    </r>
  </si>
  <si>
    <r>
      <t xml:space="preserve">Ruang </t>
    </r>
    <r>
      <rPr>
        <i/>
        <sz val="10"/>
        <rFont val="Arial Narrow"/>
        <family val="2"/>
      </rPr>
      <t>Teleconference</t>
    </r>
    <r>
      <rPr>
        <sz val="10"/>
        <rFont val="Arial Narrow"/>
        <family val="2"/>
      </rPr>
      <t xml:space="preserve"> (gunakan data Butir 3.3.1)</t>
    </r>
  </si>
  <si>
    <r>
      <t xml:space="preserve">Infrastruktur perangkat keras TIK di kampus utama perguruan tinggi PJJ yang meliputi:
1. Server (misalnya dalam bentuk </t>
    </r>
    <r>
      <rPr>
        <i/>
        <sz val="10"/>
        <rFont val="Arial Narrow"/>
        <family val="2"/>
      </rPr>
      <t>farm server, colocation server, hosting, cloud</t>
    </r>
    <r>
      <rPr>
        <sz val="10"/>
        <rFont val="Arial Narrow"/>
        <family val="2"/>
      </rPr>
      <t xml:space="preserve">, dan sejenisnya);
2. Fasilitas </t>
    </r>
    <r>
      <rPr>
        <i/>
        <sz val="10"/>
        <rFont val="Arial Narrow"/>
        <family val="2"/>
      </rPr>
      <t>teleconference</t>
    </r>
    <r>
      <rPr>
        <sz val="10"/>
        <rFont val="Arial Narrow"/>
        <family val="2"/>
      </rPr>
      <t>; 
3. Ketersediaan NOC (</t>
    </r>
    <r>
      <rPr>
        <i/>
        <sz val="10"/>
        <rFont val="Arial Narrow"/>
        <family val="2"/>
      </rPr>
      <t>Network Operation Center</t>
    </r>
    <r>
      <rPr>
        <sz val="10"/>
        <rFont val="Arial Narrow"/>
        <family val="2"/>
      </rPr>
      <t>) dan DRC (</t>
    </r>
    <r>
      <rPr>
        <i/>
        <sz val="10"/>
        <rFont val="Arial Narrow"/>
        <family val="2"/>
      </rPr>
      <t>Disarter Recovery Center</t>
    </r>
    <r>
      <rPr>
        <sz val="10"/>
        <rFont val="Arial Narrow"/>
        <family val="2"/>
      </rPr>
      <t>);
4. Jaminan pasok daya listrik tidak terputus dengan penyediaan cadangan catu daya melalui 2 atau lebih gardu listrik berbeda dan genset, UPS yang memadai</t>
    </r>
  </si>
  <si>
    <r>
      <t>Kapasitas peladen/</t>
    </r>
    <r>
      <rPr>
        <i/>
        <sz val="10"/>
        <rFont val="Arial Narrow"/>
        <family val="2"/>
      </rPr>
      <t>server</t>
    </r>
  </si>
  <si>
    <r>
      <t xml:space="preserve">Memiliki atau memiliki akses terhadap </t>
    </r>
    <r>
      <rPr>
        <i/>
        <sz val="10"/>
        <rFont val="Arial Narrow"/>
        <family val="2"/>
      </rPr>
      <t>server</t>
    </r>
    <r>
      <rPr>
        <sz val="10"/>
        <rFont val="Arial Narrow"/>
        <family val="2"/>
      </rPr>
      <t xml:space="preserve"> (</t>
    </r>
    <r>
      <rPr>
        <i/>
        <sz val="10"/>
        <rFont val="Arial Narrow"/>
        <family val="2"/>
      </rPr>
      <t>dedicated</t>
    </r>
    <r>
      <rPr>
        <sz val="10"/>
        <rFont val="Arial Narrow"/>
        <family val="2"/>
      </rPr>
      <t xml:space="preserve">) </t>
    </r>
    <r>
      <rPr>
        <i/>
        <sz val="10"/>
        <rFont val="Arial Narrow"/>
        <family val="2"/>
      </rPr>
      <t>LMS</t>
    </r>
    <r>
      <rPr>
        <sz val="10"/>
        <rFont val="Arial Narrow"/>
        <family val="2"/>
      </rPr>
      <t xml:space="preserve"> dengan fasilitas berikut:
1. Ruang data (penyimpan/</t>
    </r>
    <r>
      <rPr>
        <i/>
        <sz val="10"/>
        <rFont val="Arial Narrow"/>
        <family val="2"/>
      </rPr>
      <t>storage</t>
    </r>
    <r>
      <rPr>
        <sz val="10"/>
        <rFont val="Arial Narrow"/>
        <family val="2"/>
      </rPr>
      <t>) untuk setiap mata kuliah yang diselenggarakan sebesar &gt; 5 GB per mata kuliah;
2. Kapasitas memori (</t>
    </r>
    <r>
      <rPr>
        <i/>
        <sz val="10"/>
        <rFont val="Arial Narrow"/>
        <family val="2"/>
      </rPr>
      <t>RAM</t>
    </r>
    <r>
      <rPr>
        <sz val="10"/>
        <rFont val="Arial Narrow"/>
        <family val="2"/>
      </rPr>
      <t>) yang disediakan paling sedikit berukuran &gt; 100 MB per pengguna bersamaan;
3. Kecepatan transfer data untuk akses ke luar sebesar &gt; 100 Kbps per pengguna bersamaan;
4. Kecepatan transfer data untuk akses masuk sebesar &gt; 25 Kbps per pengguna bersamaan</t>
    </r>
  </si>
  <si>
    <r>
      <t xml:space="preserve">Memiliki atau memiliki akses terhadap </t>
    </r>
    <r>
      <rPr>
        <i/>
        <sz val="10"/>
        <rFont val="Arial Narrow"/>
        <family val="2"/>
      </rPr>
      <t>server</t>
    </r>
    <r>
      <rPr>
        <sz val="10"/>
        <rFont val="Arial Narrow"/>
        <family val="2"/>
      </rPr>
      <t xml:space="preserve"> (</t>
    </r>
    <r>
      <rPr>
        <i/>
        <sz val="10"/>
        <rFont val="Arial Narrow"/>
        <family val="2"/>
      </rPr>
      <t>dedicated</t>
    </r>
    <r>
      <rPr>
        <sz val="10"/>
        <rFont val="Arial Narrow"/>
        <family val="2"/>
      </rPr>
      <t>) LMS dengan fasilitas berikut:
1. Ruang data (penyimpan/</t>
    </r>
    <r>
      <rPr>
        <i/>
        <sz val="10"/>
        <rFont val="Arial Narrow"/>
        <family val="2"/>
      </rPr>
      <t>storage</t>
    </r>
    <r>
      <rPr>
        <sz val="10"/>
        <rFont val="Arial Narrow"/>
        <family val="2"/>
      </rPr>
      <t>) untuk setiap mata kuliah yang diselenggarakan sebesar &gt; 5 GB per mata kuliah;
2. Kapasitas memori (</t>
    </r>
    <r>
      <rPr>
        <i/>
        <sz val="10"/>
        <rFont val="Arial Narrow"/>
        <family val="2"/>
      </rPr>
      <t>RAM</t>
    </r>
    <r>
      <rPr>
        <sz val="10"/>
        <rFont val="Arial Narrow"/>
        <family val="2"/>
      </rPr>
      <t>) yang disediakan paling sedikit berukuran &gt; 100 MB per pengguna bersamaan;
3. Kecepatan transfer data untuk akses ke luar sebesar 100 Kbps per pengguna bersamaan;
4. Kecepatan transfer data untuk akses masuk sebesar 25 Kbps per pengguna bersamaan</t>
    </r>
  </si>
  <si>
    <r>
      <t xml:space="preserve">Memiliki atau memiliki akses terhadap </t>
    </r>
    <r>
      <rPr>
        <i/>
        <sz val="10"/>
        <rFont val="Arial Narrow"/>
        <family val="2"/>
      </rPr>
      <t>server</t>
    </r>
    <r>
      <rPr>
        <sz val="10"/>
        <rFont val="Arial Narrow"/>
        <family val="2"/>
      </rPr>
      <t xml:space="preserve"> (</t>
    </r>
    <r>
      <rPr>
        <i/>
        <sz val="10"/>
        <rFont val="Arial Narrow"/>
        <family val="2"/>
      </rPr>
      <t>dedicated</t>
    </r>
    <r>
      <rPr>
        <sz val="10"/>
        <rFont val="Arial Narrow"/>
        <family val="2"/>
      </rPr>
      <t>) LMS dengan fasilitas berikut:
1. Ruang data (penyimpan/</t>
    </r>
    <r>
      <rPr>
        <i/>
        <sz val="10"/>
        <rFont val="Arial Narrow"/>
        <family val="2"/>
      </rPr>
      <t>storage</t>
    </r>
    <r>
      <rPr>
        <sz val="10"/>
        <rFont val="Arial Narrow"/>
        <family val="2"/>
      </rPr>
      <t>) untuk setiap mata kuliah yang diselenggarakan sebesar 5 GB per mata kuliah;
2. Kapasitas memori (</t>
    </r>
    <r>
      <rPr>
        <i/>
        <sz val="10"/>
        <rFont val="Arial Narrow"/>
        <family val="2"/>
      </rPr>
      <t>RAM</t>
    </r>
    <r>
      <rPr>
        <sz val="10"/>
        <rFont val="Arial Narrow"/>
        <family val="2"/>
      </rPr>
      <t>) yang disediakan paling sedikit berukuran 100 MB per pengguna bersamaan;
3. Kecepatan transfer data untuk akses ke luar sebesar 100 Kbps per pengguna bersamaan;
4. Kecepatan transfer data untuk akses masuk sebesar 25 Kbps per pengguna bersamaan</t>
    </r>
  </si>
  <si>
    <t>Rumusan capaian pembelajaran: (a) sesuai dengan profil lulusan, (b) deskripsi kompetensinya sesuai level 6 (enam) KKNI disertai jabaran capaian pembelajaran sesuai SN-Dikti, dan (c) kutipan dari SN Dikti sebagai rujukan</t>
  </si>
  <si>
    <t>Status,  jumlah dan kualifikasi akademik calon dosen tetap PJJ yang ditugaskan di program studi</t>
  </si>
  <si>
    <r>
      <t>Perwujudan</t>
    </r>
    <r>
      <rPr>
        <i/>
        <sz val="12"/>
        <rFont val="Arial Narrow"/>
        <family val="2"/>
      </rPr>
      <t xml:space="preserve"> good governance</t>
    </r>
    <r>
      <rPr>
        <sz val="12"/>
        <rFont val="Arial Narrow"/>
        <family val="2"/>
      </rPr>
      <t xml:space="preserve"> dengan lima pilar tata pamong yang mampu menjamin terwujudnya visi, terlaksanakannya misi, tercapainya tujuan, dan berhasilnya strategi yang digunakan secara: 1) Kredibel, 2) Transparan, 3) Akuntabel, 4) Bertanggung jawab, dan 5) Adil</t>
    </r>
  </si>
  <si>
    <t>Jika luas ruang teleconference = 4 m2 per pengguna dan berstatus SW</t>
  </si>
  <si>
    <t>Jika luas ruang teleconference per pengguna &gt; 4 m2 dan berstatus KS</t>
  </si>
  <si>
    <t>Jika luas ruang teleconference per pengguna &gt; 4 m2 dan berstatus milik sendiri</t>
  </si>
  <si>
    <t>Jika luas ruang dosen &gt; 4 m2 per dosen dan berstatus milik sendiri</t>
  </si>
  <si>
    <t>Jika luas ruang dosen &gt; 4 m2 per dosen dan berstatus KS</t>
  </si>
  <si>
    <t>Jika luas ruang dosen = 4 m2 per dosen dan berstatus SW</t>
  </si>
  <si>
    <t>Jika luas ruang tutorial &gt; 1 m2 per pengguna dan berstatus milik sendiri</t>
  </si>
  <si>
    <t>Jika luas ruang tutorial &gt; 1 m2  per pengguna dan berstatus KS</t>
  </si>
  <si>
    <t>Jika luas ruang tutorial = 1 m2 per pengguna dan berstatus SW</t>
  </si>
  <si>
    <t>Jika luas ruang dosen &gt; 4 m2 per pengguna dan berstatus milik sendiri</t>
  </si>
  <si>
    <t>Jika luas ruang dosen &gt; 4 m2 per pengguna dan berstatus KS</t>
  </si>
  <si>
    <t>Jika luas ruang dosen = 4 m2 per pengguna dan berstatus SW</t>
  </si>
  <si>
    <t>Jika luas ruang dosen antara 0 - 4 m2 per pengguna</t>
  </si>
  <si>
    <t>Jika luas ruang kantor &gt; 4 m2 per pengguna dan berstatus milik sendiri</t>
  </si>
  <si>
    <t>Jika luas ruang kantor &gt; 4 m2 per pengguna dan berstatus KS</t>
  </si>
  <si>
    <t>Jika luas ruang kantor = 4 m2 per pengguna dan berstatus SW</t>
  </si>
  <si>
    <t>Jika luas ruang kantor antara 0 - 4 m2 per pengguna</t>
  </si>
  <si>
    <t xml:space="preserve">Jika luas laboratorium = 1,5 m2 per pengguna </t>
  </si>
  <si>
    <t xml:space="preserve">Jika luas laboratorium &gt; 1,5 m2 per pengguna berstatus milik sendiri </t>
  </si>
  <si>
    <t xml:space="preserve">Jika luas laboratorium &gt; 1,5 m2 per pengguna berstatus sewa </t>
  </si>
  <si>
    <t xml:space="preserve">Jika luas laboratorium antara 0 - &lt; 1,5 m2 per pengguna </t>
  </si>
  <si>
    <t>Tidak ada data</t>
  </si>
  <si>
    <t>Jika luas ruang tutorial antara 0 - &lt; 1 m2 per pengguna</t>
  </si>
  <si>
    <t xml:space="preserve">Jika luas ruang teleconference per pengguna antara 0 - &lt; 4 m2 </t>
  </si>
  <si>
    <t>Jika luas ruang dosen antara 0 - &lt; 4 m2 per dosen</t>
  </si>
  <si>
    <t xml:space="preserve">Jika luas ruang kantor antara 0 - &lt; 4 m2 </t>
  </si>
  <si>
    <t>Matriks Penilaian Pembukaan Program Studi PT PJJ</t>
  </si>
  <si>
    <r>
      <t>Keterlaksanaan Sistem Penjaminan Mutu Internal berdasarkan keberadaan 5 aspek: 1) dokumen legal pembentukan unsur pelaksana penjaminan mutu; 2) ketersediaan dokumen mutu: kebijakan SPMI, manual SPMI, standar SPMI, dan formulir SPMI; 3) terlaksananya siklus penjaminan mutu (siklus PPEPP); 4) bukti sahih efektivitas pelaksanaan penjaminan mutu (</t>
    </r>
    <r>
      <rPr>
        <b/>
        <sz val="12"/>
        <rFont val="Arial Narrow"/>
        <family val="2"/>
      </rPr>
      <t>jika ada</t>
    </r>
    <r>
      <rPr>
        <sz val="12"/>
        <rFont val="Arial Narrow"/>
        <family val="2"/>
      </rPr>
      <t xml:space="preserve">); 5) memiliki </t>
    </r>
    <r>
      <rPr>
        <i/>
        <sz val="12"/>
        <rFont val="Arial Narrow"/>
        <family val="2"/>
      </rPr>
      <t>external benchmarking</t>
    </r>
    <r>
      <rPr>
        <sz val="12"/>
        <rFont val="Arial Narrow"/>
        <family val="2"/>
      </rPr>
      <t xml:space="preserve"> dalam peningkatan mutu (</t>
    </r>
    <r>
      <rPr>
        <b/>
        <sz val="12"/>
        <rFont val="Arial Narrow"/>
        <family val="2"/>
      </rPr>
      <t>jika ada</t>
    </r>
    <r>
      <rPr>
        <sz val="12"/>
        <rFont val="Arial Narrow"/>
        <family val="2"/>
      </rPr>
      <t>).</t>
    </r>
  </si>
  <si>
    <t>UPPS telah melaksanakan SPMI yang memenuhi 5 aspek.</t>
  </si>
  <si>
    <t>UPPS telah melaksanakan SPMI yang memenuhi aspek nomor 1 sampai dengan 4.</t>
  </si>
  <si>
    <t>UPPS telah melaksanakan SPMI yang memenuhi aspek nomor 1 sampai dengan 3.</t>
  </si>
  <si>
    <t>UPPS telah melaksanakan SPMI yang memenuhi aspek nomor 1 dan 2, serta siklus kegiatan SPMI baru dilaksanakan pada tahapan penetapan standar dan pelaksanaan standar pendidikan tinggi.</t>
  </si>
  <si>
    <t>UPPS telah memiliki dokumen legal pembentukan unsur pelaksana penjaminan mutu tanpa pelaksanaan SPMI.</t>
  </si>
  <si>
    <t>3.2.1  Sistem Penjaminan Mutu Internal PJJ</t>
  </si>
  <si>
    <t>3.1.3 Dosen pada Unit Pengelola PJJ di tingkat perguruan tinggi</t>
  </si>
  <si>
    <t>Keberadaan Unit Pengelola PJJ di tingkat perguruan tinggi, jumlah pengelolanya, dan kualifikasi pendidikannya</t>
  </si>
  <si>
    <t>Unit Pengelola PJJ di tingkat perguruan tinggi ditetapkan berdasarkan SK Pemimpin Perguruan Tinggi, jumlahnya lebih dari 5 (lima) orang,  semuanya berkualifikasi pendidikan doktor, dan telah diangkat sebagai dosen tetap.</t>
  </si>
  <si>
    <t>Unit Pengelola PJJ di tingkat perguruan tinggi ditetapkan berdasarkan SK Pemimpin Perguruan Tinggi, jumlahnya lebih dari 5 (lima) orang,  sebagian diantaranya ada yang berkualifikasi pendidikan doktor/doktor terapan, dan telah diangkat sebagai dosen tetap.</t>
  </si>
  <si>
    <t>Unit Pengelola PJJ di tingkat perguruan tinggi ditetapkan berdasarkan SK Pemimpin Perguruan Tinggi, jumlahnya 5 (lima) orang, dan semuanya berkualifikasi pendidikan magister/magister terapan dan telah diangkat sebagai dosen tetap</t>
  </si>
  <si>
    <t>Unit Pengelola PJJ di tingkat perguruan tinggi ditetapkan berdasarkan SK Pemimpin Perguruan Tinggi, jumlahnya 5 (lima) orang, dan semuanya berkualifikasi pendidikan magister/magister terapan dan sebagian diantaranya baru menandatangai surat kesediaan dijadikan sebagai dosen tetap</t>
  </si>
  <si>
    <t>Tidak ada uni pengelola PJJ di tingkat perguruan tinggi, atau pengelolanya tidak memenuhi persyaratan jumlah dan kualifikasi pendidikannya</t>
  </si>
  <si>
    <t>3.1.4 Rancangan Perwujudan Good Governance dengan Lima Pilar Tata Pamong</t>
  </si>
  <si>
    <t xml:space="preserve">Infrastruktur perangkat keras TIK di kampus utama perguruan tinggi PJJ yang meliputi:
1. Highend Server (misalnya dalam bentuk farm server, colocation server, hosting, cloud, dan sejenisnya);
2. Fasilitas teleconference; 
3. Ketersediaan NOC (Network Operation Center) dan DRC (Disarter Recovery Center);
4. Jaminan pasok daya listrik tidak terputus dengan penyediaan cadangan catu daya melalui 2 atau lebih gardu listrik berbeda dan genset, UPS yang memadai
</t>
  </si>
  <si>
    <t xml:space="preserve">Lampiran 4 Peraturan Badan Akreditasi Nasional Perguruan Tinggi Nomor 14 Tahun 2020 tentang Instrumen Pemenuhan Syarat Minimum Akreditasi Program Studi Pendidikan Jarak Jauh pada Perguruan Tinggi Penyelenggara Pendidikan Akademik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</si>
</sst>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 #,##0_-;_-* &quot;-&quot;_-;_-@_-"/>
    <numFmt numFmtId="165" formatCode="_-* #,##0.00_-;\-* #,##0.00_-;_-* &quot;-&quot;??_-;_-@_-"/>
    <numFmt numFmtId="166" formatCode="[$-F800]dddd\,\ mmmm\ dd\,\ yyyy"/>
    <numFmt numFmtId="167" formatCode="#,##0.00_ ;\-#,##0.00\ "/>
  </numFmts>
  <fonts count="37" x14ac:knownFonts="1">
    <font>
      <sz val="11"/>
      <color theme="1"/>
      <name val="Calibri"/>
      <family val="2"/>
      <scheme val="minor"/>
    </font>
    <font>
      <sz val="11"/>
      <color indexed="8"/>
      <name val="Calibri"/>
      <family val="2"/>
    </font>
    <font>
      <sz val="10"/>
      <color theme="1"/>
      <name val="Arial Narrow"/>
      <family val="2"/>
    </font>
    <font>
      <b/>
      <sz val="20"/>
      <name val="Arial Narrow"/>
      <family val="2"/>
    </font>
    <font>
      <b/>
      <sz val="14"/>
      <name val="Arial Narrow"/>
      <family val="2"/>
    </font>
    <font>
      <b/>
      <sz val="11"/>
      <name val="Arial Narrow"/>
      <family val="2"/>
    </font>
    <font>
      <sz val="10"/>
      <name val="Arial Narrow"/>
      <family val="2"/>
    </font>
    <font>
      <sz val="10"/>
      <color indexed="8"/>
      <name val="Arial Narrow"/>
      <family val="2"/>
    </font>
    <font>
      <b/>
      <sz val="10"/>
      <color indexed="8"/>
      <name val="Arial Narrow"/>
      <family val="2"/>
    </font>
    <font>
      <b/>
      <sz val="10"/>
      <name val="Arial Narrow"/>
      <family val="2"/>
    </font>
    <font>
      <sz val="14"/>
      <name val="Arial Narrow"/>
      <family val="2"/>
    </font>
    <font>
      <sz val="11"/>
      <color theme="1"/>
      <name val="Calibri"/>
      <family val="2"/>
      <scheme val="minor"/>
    </font>
    <font>
      <b/>
      <sz val="10"/>
      <color theme="1"/>
      <name val="Arial Narrow"/>
      <family val="2"/>
    </font>
    <font>
      <sz val="11"/>
      <name val="Arial Narrow"/>
      <family val="2"/>
    </font>
    <font>
      <u/>
      <sz val="10"/>
      <name val="Arial Narrow"/>
      <family val="2"/>
    </font>
    <font>
      <sz val="10"/>
      <color indexed="8"/>
      <name val="Arial"/>
      <family val="2"/>
    </font>
    <font>
      <sz val="11"/>
      <color theme="1"/>
      <name val="Arial Narrow"/>
      <family val="2"/>
    </font>
    <font>
      <sz val="10"/>
      <color theme="1"/>
      <name val="Calibri"/>
      <family val="2"/>
      <scheme val="minor"/>
    </font>
    <font>
      <u/>
      <sz val="10"/>
      <color indexed="8"/>
      <name val="Arial Narrow"/>
      <family val="2"/>
    </font>
    <font>
      <sz val="10"/>
      <color rgb="FF000000"/>
      <name val="Arial Narrow"/>
      <family val="2"/>
    </font>
    <font>
      <vertAlign val="superscript"/>
      <sz val="10"/>
      <name val="Arial Narrow"/>
      <family val="2"/>
    </font>
    <font>
      <i/>
      <sz val="10"/>
      <name val="Arial Narrow"/>
      <family val="2"/>
    </font>
    <font>
      <b/>
      <sz val="10"/>
      <color rgb="FF000000"/>
      <name val="Arial Narrow"/>
      <family val="2"/>
    </font>
    <font>
      <b/>
      <sz val="10"/>
      <color rgb="FFFF0000"/>
      <name val="Arial Narrow"/>
      <family val="2"/>
    </font>
    <font>
      <sz val="10"/>
      <color rgb="FF000000"/>
      <name val="Arial Narrow"/>
      <family val="2"/>
    </font>
    <font>
      <sz val="11"/>
      <color rgb="FF000000"/>
      <name val="Arial Narrow"/>
      <family val="2"/>
    </font>
    <font>
      <sz val="12"/>
      <name val="Arial Narrow"/>
      <family val="2"/>
    </font>
    <font>
      <i/>
      <sz val="12"/>
      <name val="Arial Narrow"/>
      <family val="2"/>
    </font>
    <font>
      <sz val="12"/>
      <color rgb="FFFF0000"/>
      <name val="Arial Narrow"/>
      <family val="2"/>
    </font>
    <font>
      <b/>
      <sz val="12"/>
      <name val="Arial Narrow"/>
      <family val="2"/>
    </font>
    <font>
      <b/>
      <sz val="11"/>
      <color rgb="FFFF0000"/>
      <name val="Arial Narrow"/>
      <family val="2"/>
    </font>
    <font>
      <b/>
      <sz val="11"/>
      <color rgb="FFC00000"/>
      <name val="Arial Narrow"/>
      <family val="2"/>
    </font>
    <font>
      <b/>
      <sz val="11"/>
      <color theme="1"/>
      <name val="Arial Narrow"/>
      <family val="2"/>
    </font>
    <font>
      <sz val="8"/>
      <name val="Calibri"/>
      <family val="2"/>
      <scheme val="minor"/>
    </font>
    <font>
      <b/>
      <sz val="12"/>
      <color theme="1"/>
      <name val="Arial Narrow"/>
      <family val="2"/>
    </font>
    <font>
      <sz val="12"/>
      <color theme="1"/>
      <name val="Arial Narrow"/>
      <family val="2"/>
    </font>
    <font>
      <sz val="10"/>
      <color rgb="FF000000"/>
      <name val="Calibri"/>
      <family val="2"/>
    </font>
  </fonts>
  <fills count="24">
    <fill>
      <patternFill patternType="none"/>
    </fill>
    <fill>
      <patternFill patternType="gray125"/>
    </fill>
    <fill>
      <patternFill patternType="solid">
        <fgColor rgb="FFFFFF00"/>
        <bgColor indexed="64"/>
      </patternFill>
    </fill>
    <fill>
      <patternFill patternType="solid">
        <fgColor indexed="43"/>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rgb="FFBFBFBF"/>
        <bgColor rgb="FFFFFFFF"/>
      </patternFill>
    </fill>
    <fill>
      <patternFill patternType="solid">
        <fgColor rgb="FF00FF00"/>
        <bgColor indexed="64"/>
      </patternFill>
    </fill>
    <fill>
      <patternFill patternType="solid">
        <fgColor rgb="FFFFFF00"/>
        <bgColor rgb="FFFFFFFF"/>
      </patternFill>
    </fill>
    <fill>
      <patternFill patternType="solid">
        <fgColor rgb="FFFFFFFF"/>
        <bgColor rgb="FFFFFFFF"/>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2" tint="-9.9978637043366805E-2"/>
        <bgColor rgb="FFFFFFFF"/>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9"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rgb="FF000000"/>
      </top>
      <bottom style="thin">
        <color auto="1"/>
      </bottom>
      <diagonal/>
    </border>
    <border>
      <left/>
      <right style="thin">
        <color indexed="64"/>
      </right>
      <top style="thin">
        <color rgb="FF000000"/>
      </top>
      <bottom style="thin">
        <color auto="1"/>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s>
  <cellStyleXfs count="4">
    <xf numFmtId="0" fontId="0" fillId="0" borderId="0"/>
    <xf numFmtId="9" fontId="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cellStyleXfs>
  <cellXfs count="611">
    <xf numFmtId="0" fontId="0" fillId="0" borderId="0" xfId="0"/>
    <xf numFmtId="0" fontId="6" fillId="0" borderId="0" xfId="0" applyFont="1" applyFill="1" applyBorder="1" applyAlignment="1" applyProtection="1">
      <alignment vertical="top" wrapText="1"/>
      <protection locked="0"/>
    </xf>
    <xf numFmtId="0" fontId="2" fillId="0" borderId="0" xfId="0" applyFont="1" applyAlignment="1" applyProtection="1">
      <alignment horizontal="center" vertical="top"/>
      <protection locked="0"/>
    </xf>
    <xf numFmtId="0" fontId="9" fillId="0" borderId="0" xfId="0" applyFont="1" applyFill="1" applyBorder="1" applyAlignment="1" applyProtection="1">
      <alignment horizontal="center"/>
    </xf>
    <xf numFmtId="0" fontId="2" fillId="0" borderId="0" xfId="0" applyFont="1" applyProtection="1"/>
    <xf numFmtId="2" fontId="2" fillId="0" borderId="0" xfId="0" applyNumberFormat="1" applyFont="1" applyProtection="1"/>
    <xf numFmtId="0" fontId="2" fillId="0" borderId="0" xfId="0" applyFont="1" applyAlignment="1" applyProtection="1">
      <alignment horizontal="center" vertical="top"/>
    </xf>
    <xf numFmtId="0" fontId="9" fillId="0" borderId="0" xfId="0" applyFont="1" applyFill="1" applyBorder="1" applyAlignment="1" applyProtection="1">
      <alignment horizontal="center" vertical="top"/>
    </xf>
    <xf numFmtId="0" fontId="6" fillId="0" borderId="1" xfId="0" applyFont="1" applyFill="1" applyBorder="1" applyAlignment="1" applyProtection="1">
      <alignment horizontal="center" vertical="top" wrapText="1"/>
    </xf>
    <xf numFmtId="0" fontId="9" fillId="3" borderId="5" xfId="0" applyFont="1" applyFill="1" applyBorder="1" applyAlignment="1" applyProtection="1">
      <alignment vertical="top"/>
    </xf>
    <xf numFmtId="0" fontId="9" fillId="3" borderId="5" xfId="0" applyFont="1" applyFill="1" applyBorder="1" applyAlignment="1" applyProtection="1"/>
    <xf numFmtId="0" fontId="9" fillId="0" borderId="5" xfId="0" applyFont="1" applyFill="1" applyBorder="1" applyAlignment="1" applyProtection="1"/>
    <xf numFmtId="0" fontId="9" fillId="0" borderId="0" xfId="0" applyFont="1" applyFill="1" applyBorder="1" applyAlignment="1" applyProtection="1"/>
    <xf numFmtId="0" fontId="2" fillId="0" borderId="0" xfId="0" applyFont="1" applyFill="1" applyBorder="1" applyProtection="1"/>
    <xf numFmtId="0" fontId="9" fillId="0" borderId="0"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Protection="1"/>
    <xf numFmtId="0" fontId="9" fillId="3" borderId="4" xfId="0" applyFont="1" applyFill="1" applyBorder="1" applyAlignment="1" applyProtection="1">
      <alignment vertical="center"/>
    </xf>
    <xf numFmtId="0" fontId="9" fillId="4" borderId="1" xfId="0" applyFont="1" applyFill="1" applyBorder="1" applyAlignment="1" applyProtection="1">
      <alignment horizontal="center" vertical="center" wrapText="1"/>
    </xf>
    <xf numFmtId="0" fontId="2" fillId="0" borderId="0" xfId="0" applyFont="1" applyProtection="1">
      <protection locked="0"/>
    </xf>
    <xf numFmtId="2" fontId="2" fillId="0" borderId="0" xfId="0" applyNumberFormat="1" applyFont="1" applyProtection="1">
      <protection locked="0"/>
    </xf>
    <xf numFmtId="0" fontId="2" fillId="0" borderId="0" xfId="0" applyFont="1" applyFill="1" applyAlignment="1" applyProtection="1">
      <alignment vertical="center"/>
      <protection locked="0"/>
    </xf>
    <xf numFmtId="0" fontId="9" fillId="0" borderId="0" xfId="0" applyFont="1" applyFill="1" applyBorder="1" applyAlignment="1" applyProtection="1">
      <alignment horizontal="center" vertical="top"/>
      <protection locked="0"/>
    </xf>
    <xf numFmtId="0" fontId="9" fillId="0" borderId="0" xfId="0" applyFont="1" applyFill="1" applyBorder="1" applyAlignment="1" applyProtection="1">
      <alignment horizontal="center"/>
      <protection locked="0"/>
    </xf>
    <xf numFmtId="0" fontId="2" fillId="0" borderId="0" xfId="0" applyFont="1" applyFill="1" applyProtection="1">
      <protection locked="0"/>
    </xf>
    <xf numFmtId="0" fontId="2" fillId="0" borderId="0" xfId="0" applyFont="1" applyFill="1" applyAlignment="1" applyProtection="1">
      <alignment horizontal="center"/>
      <protection locked="0"/>
    </xf>
    <xf numFmtId="0" fontId="2" fillId="0" borderId="0" xfId="0" applyFont="1" applyFill="1" applyAlignment="1" applyProtection="1">
      <alignment vertical="center"/>
    </xf>
    <xf numFmtId="2" fontId="2" fillId="0" borderId="0" xfId="0" applyNumberFormat="1" applyFont="1" applyFill="1" applyAlignment="1" applyProtection="1">
      <alignment vertical="center"/>
    </xf>
    <xf numFmtId="0" fontId="7" fillId="2" borderId="1" xfId="0" applyFont="1" applyFill="1" applyBorder="1" applyAlignment="1" applyProtection="1">
      <alignment horizontal="left" vertical="center"/>
    </xf>
    <xf numFmtId="2" fontId="12" fillId="4" borderId="1" xfId="0" applyNumberFormat="1" applyFont="1" applyFill="1" applyBorder="1" applyAlignment="1" applyProtection="1">
      <alignment horizontal="center" vertical="center" wrapText="1"/>
    </xf>
    <xf numFmtId="2" fontId="6" fillId="0" borderId="1" xfId="0" applyNumberFormat="1" applyFont="1" applyFill="1" applyBorder="1" applyAlignment="1" applyProtection="1">
      <alignment horizontal="center" vertical="center" wrapText="1"/>
    </xf>
    <xf numFmtId="0" fontId="2" fillId="0" borderId="0" xfId="0" applyFont="1" applyFill="1" applyAlignment="1" applyProtection="1">
      <alignment horizontal="center"/>
    </xf>
    <xf numFmtId="0" fontId="12" fillId="0" borderId="0" xfId="0" applyFont="1" applyProtection="1"/>
    <xf numFmtId="0" fontId="5" fillId="0" borderId="0" xfId="0" applyFont="1" applyFill="1" applyBorder="1" applyAlignment="1" applyProtection="1">
      <alignment horizontal="center" vertical="center"/>
      <protection locked="0"/>
    </xf>
    <xf numFmtId="0" fontId="5" fillId="0" borderId="0" xfId="0" applyFont="1" applyFill="1" applyBorder="1" applyAlignment="1" applyProtection="1">
      <alignment horizontal="center"/>
      <protection locked="0"/>
    </xf>
    <xf numFmtId="0" fontId="4" fillId="0" borderId="0" xfId="0" applyFont="1" applyFill="1" applyBorder="1" applyAlignment="1" applyProtection="1">
      <alignment horizontal="center"/>
      <protection locked="0"/>
    </xf>
    <xf numFmtId="0" fontId="10" fillId="0" borderId="0" xfId="0" applyFont="1" applyFill="1" applyProtection="1">
      <protection locked="0"/>
    </xf>
    <xf numFmtId="0" fontId="6" fillId="0" borderId="1" xfId="0" applyFont="1" applyBorder="1" applyAlignment="1" applyProtection="1">
      <alignment vertical="top" wrapText="1"/>
      <protection locked="0"/>
    </xf>
    <xf numFmtId="0" fontId="12" fillId="4" borderId="1" xfId="0" applyFont="1" applyFill="1" applyBorder="1" applyAlignment="1">
      <alignment horizontal="center" vertical="center"/>
    </xf>
    <xf numFmtId="0" fontId="13" fillId="0" borderId="0" xfId="0" applyFont="1" applyProtection="1">
      <protection locked="0"/>
    </xf>
    <xf numFmtId="0" fontId="6" fillId="0" borderId="0" xfId="0" applyFont="1" applyAlignment="1" applyProtection="1">
      <alignment horizontal="center" vertical="center"/>
      <protection locked="0"/>
    </xf>
    <xf numFmtId="0" fontId="13" fillId="0" borderId="0" xfId="0" applyFont="1" applyAlignment="1" applyProtection="1">
      <alignment horizontal="center" vertical="center"/>
      <protection locked="0"/>
    </xf>
    <xf numFmtId="0" fontId="13" fillId="0" borderId="0"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5" fillId="2" borderId="1" xfId="0" applyFont="1" applyFill="1" applyBorder="1" applyAlignment="1" applyProtection="1">
      <alignment vertical="center"/>
      <protection locked="0"/>
    </xf>
    <xf numFmtId="0" fontId="6" fillId="0" borderId="0" xfId="0" applyFont="1" applyAlignment="1" applyProtection="1">
      <alignment vertical="center"/>
      <protection locked="0"/>
    </xf>
    <xf numFmtId="0" fontId="13" fillId="0" borderId="0" xfId="0" applyFont="1" applyAlignment="1" applyProtection="1">
      <alignment vertical="center"/>
      <protection locked="0"/>
    </xf>
    <xf numFmtId="166" fontId="5" fillId="2" borderId="1" xfId="0" applyNumberFormat="1" applyFont="1" applyFill="1" applyBorder="1" applyAlignment="1" applyProtection="1">
      <alignment horizontal="left" vertical="center"/>
      <protection locked="0"/>
    </xf>
    <xf numFmtId="0" fontId="6" fillId="0" borderId="0" xfId="0" applyFont="1" applyAlignment="1" applyProtection="1">
      <alignment horizontal="left" vertical="center"/>
      <protection locked="0"/>
    </xf>
    <xf numFmtId="0" fontId="13" fillId="0" borderId="0" xfId="0" applyFont="1" applyAlignment="1" applyProtection="1">
      <alignment horizontal="left" vertical="center"/>
      <protection locked="0"/>
    </xf>
    <xf numFmtId="0" fontId="14" fillId="0" borderId="0" xfId="0" applyFont="1" applyAlignment="1" applyProtection="1">
      <alignment horizontal="left" vertical="top"/>
      <protection locked="0"/>
    </xf>
    <xf numFmtId="0" fontId="13" fillId="0" borderId="0" xfId="0" applyFont="1" applyAlignment="1" applyProtection="1">
      <alignment horizontal="center"/>
      <protection locked="0"/>
    </xf>
    <xf numFmtId="0" fontId="13" fillId="0" borderId="0" xfId="0" applyFont="1" applyAlignment="1" applyProtection="1">
      <protection locked="0"/>
    </xf>
    <xf numFmtId="0" fontId="6" fillId="0" borderId="0" xfId="0" applyFont="1" applyAlignment="1" applyProtection="1">
      <alignment horizontal="center" vertical="top"/>
      <protection locked="0"/>
    </xf>
    <xf numFmtId="0" fontId="13" fillId="0" borderId="0" xfId="0" applyFont="1" applyFill="1" applyBorder="1" applyProtection="1">
      <protection locked="0"/>
    </xf>
    <xf numFmtId="0" fontId="13" fillId="0" borderId="0" xfId="0" applyFont="1" applyFill="1" applyProtection="1">
      <protection locked="0"/>
    </xf>
    <xf numFmtId="2" fontId="6" fillId="0" borderId="1" xfId="0" applyNumberFormat="1" applyFont="1" applyFill="1" applyBorder="1" applyAlignment="1" applyProtection="1">
      <alignment horizontal="center" vertical="center"/>
      <protection locked="0"/>
    </xf>
    <xf numFmtId="2" fontId="6" fillId="0" borderId="0" xfId="0" applyNumberFormat="1" applyFont="1" applyFill="1" applyBorder="1" applyAlignment="1" applyProtection="1">
      <alignment horizontal="center" vertical="center"/>
      <protection locked="0"/>
    </xf>
    <xf numFmtId="0" fontId="6" fillId="0" borderId="0" xfId="0" applyFont="1" applyFill="1" applyBorder="1" applyAlignment="1" applyProtection="1">
      <alignment horizontal="left" vertical="top" wrapText="1"/>
      <protection locked="0"/>
    </xf>
    <xf numFmtId="0" fontId="6" fillId="0" borderId="0" xfId="0" applyFont="1" applyAlignment="1" applyProtection="1">
      <alignment horizontal="left" vertical="top"/>
      <protection locked="0"/>
    </xf>
    <xf numFmtId="0" fontId="6" fillId="0" borderId="0" xfId="0" applyFont="1" applyProtection="1">
      <protection locked="0"/>
    </xf>
    <xf numFmtId="2" fontId="6" fillId="7" borderId="1" xfId="0" applyNumberFormat="1" applyFont="1" applyFill="1" applyBorder="1" applyAlignment="1" applyProtection="1">
      <alignment horizontal="center" vertical="center"/>
      <protection locked="0"/>
    </xf>
    <xf numFmtId="0" fontId="6" fillId="0" borderId="0" xfId="0" applyFont="1" applyBorder="1" applyAlignment="1" applyProtection="1">
      <alignment horizontal="left"/>
      <protection locked="0"/>
    </xf>
    <xf numFmtId="0" fontId="6" fillId="6" borderId="0"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protection locked="0"/>
    </xf>
    <xf numFmtId="2"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xf>
    <xf numFmtId="2" fontId="6" fillId="2" borderId="1" xfId="0" applyNumberFormat="1" applyFont="1" applyFill="1" applyBorder="1" applyAlignment="1" applyProtection="1">
      <alignment horizontal="center" vertical="center"/>
      <protection locked="0"/>
    </xf>
    <xf numFmtId="0" fontId="9" fillId="4" borderId="1" xfId="0" applyFont="1" applyFill="1" applyBorder="1" applyAlignment="1" applyProtection="1">
      <alignment horizontal="center" vertical="center" wrapText="1"/>
      <protection locked="0"/>
    </xf>
    <xf numFmtId="0" fontId="6" fillId="0" borderId="14" xfId="0" applyFont="1" applyBorder="1" applyAlignment="1" applyProtection="1">
      <alignment horizontal="center" vertical="center"/>
      <protection locked="0"/>
    </xf>
    <xf numFmtId="0" fontId="6" fillId="0" borderId="14" xfId="0" applyFont="1" applyBorder="1" applyAlignment="1" applyProtection="1">
      <alignment horizontal="center" vertical="center" wrapText="1"/>
      <protection locked="0"/>
    </xf>
    <xf numFmtId="0" fontId="5" fillId="4" borderId="19" xfId="0" applyFont="1" applyFill="1" applyBorder="1" applyProtection="1">
      <protection locked="0"/>
    </xf>
    <xf numFmtId="0" fontId="6" fillId="0" borderId="23" xfId="0" applyFont="1" applyBorder="1" applyAlignment="1" applyProtection="1">
      <alignment horizontal="center" vertical="top"/>
      <protection locked="0"/>
    </xf>
    <xf numFmtId="0" fontId="6" fillId="0" borderId="23" xfId="0" applyFont="1" applyBorder="1" applyAlignment="1" applyProtection="1">
      <alignment horizontal="center" vertical="center"/>
      <protection locked="0"/>
    </xf>
    <xf numFmtId="0" fontId="9" fillId="4" borderId="20" xfId="0" applyFont="1" applyFill="1" applyBorder="1" applyProtection="1">
      <protection locked="0"/>
    </xf>
    <xf numFmtId="2" fontId="6" fillId="5" borderId="1" xfId="0" applyNumberFormat="1" applyFont="1" applyFill="1" applyBorder="1" applyAlignment="1" applyProtection="1">
      <alignment horizontal="center" vertical="center"/>
      <protection locked="0"/>
    </xf>
    <xf numFmtId="0" fontId="9" fillId="4" borderId="19" xfId="0" applyFont="1" applyFill="1" applyBorder="1" applyAlignment="1" applyProtection="1">
      <alignment vertical="top" wrapText="1"/>
      <protection locked="0"/>
    </xf>
    <xf numFmtId="0" fontId="2" fillId="0" borderId="0" xfId="0" applyFont="1" applyBorder="1" applyAlignment="1" applyProtection="1">
      <alignment horizontal="center" vertical="top"/>
    </xf>
    <xf numFmtId="0" fontId="6" fillId="0" borderId="24" xfId="0" applyNumberFormat="1" applyFont="1" applyBorder="1" applyAlignment="1" applyProtection="1">
      <alignment horizontal="center" vertical="top"/>
      <protection locked="0"/>
    </xf>
    <xf numFmtId="0" fontId="6" fillId="0" borderId="14" xfId="0" applyFont="1" applyBorder="1" applyAlignment="1" applyProtection="1">
      <alignment horizontal="left" vertical="center" wrapText="1"/>
      <protection locked="0"/>
    </xf>
    <xf numFmtId="0" fontId="9" fillId="0" borderId="0" xfId="0" applyFont="1" applyBorder="1" applyAlignment="1" applyProtection="1">
      <alignment horizontal="center" vertical="center"/>
      <protection locked="0"/>
    </xf>
    <xf numFmtId="0" fontId="6" fillId="0" borderId="0" xfId="0" applyFont="1" applyFill="1" applyBorder="1" applyAlignment="1" applyProtection="1">
      <alignment horizontal="center" vertical="center" wrapText="1"/>
      <protection locked="0"/>
    </xf>
    <xf numFmtId="0" fontId="15" fillId="0" borderId="0" xfId="0" applyFont="1" applyAlignment="1">
      <alignment horizontal="left" vertical="top"/>
    </xf>
    <xf numFmtId="0" fontId="16" fillId="0" borderId="0" xfId="0" applyFont="1" applyAlignment="1">
      <alignment horizontal="center" vertical="top"/>
    </xf>
    <xf numFmtId="0" fontId="7" fillId="0" borderId="1" xfId="0" applyFont="1" applyBorder="1" applyAlignment="1">
      <alignment horizontal="center" vertical="center"/>
    </xf>
    <xf numFmtId="0" fontId="2" fillId="0" borderId="0" xfId="0" applyFont="1" applyAlignment="1">
      <alignment horizontal="center" vertical="top"/>
    </xf>
    <xf numFmtId="2" fontId="2" fillId="7" borderId="1" xfId="0" applyNumberFormat="1" applyFont="1" applyFill="1" applyBorder="1" applyAlignment="1" applyProtection="1">
      <alignment horizontal="center" vertical="center"/>
      <protection locked="0"/>
    </xf>
    <xf numFmtId="0" fontId="2" fillId="0" borderId="0" xfId="0" applyFont="1" applyAlignment="1">
      <alignment horizontal="center" vertical="center"/>
    </xf>
    <xf numFmtId="2" fontId="2" fillId="0" borderId="1" xfId="0" applyNumberFormat="1" applyFont="1" applyBorder="1" applyAlignment="1">
      <alignment horizontal="center" vertical="center"/>
    </xf>
    <xf numFmtId="2" fontId="12" fillId="4" borderId="1" xfId="0" applyNumberFormat="1" applyFont="1" applyFill="1" applyBorder="1" applyAlignment="1">
      <alignment horizontal="center" vertical="center"/>
    </xf>
    <xf numFmtId="0" fontId="6" fillId="0" borderId="25" xfId="0" applyFont="1" applyBorder="1" applyAlignment="1" applyProtection="1">
      <alignment horizontal="center" vertical="top"/>
      <protection locked="0"/>
    </xf>
    <xf numFmtId="0" fontId="9" fillId="5" borderId="1" xfId="0" applyFont="1" applyFill="1" applyBorder="1" applyAlignment="1" applyProtection="1">
      <alignment horizontal="center" vertical="center" wrapText="1"/>
      <protection locked="0"/>
    </xf>
    <xf numFmtId="0" fontId="7" fillId="0" borderId="0" xfId="0" applyFont="1" applyAlignment="1">
      <alignment horizontal="left" vertical="top"/>
    </xf>
    <xf numFmtId="0" fontId="2" fillId="0" borderId="0" xfId="0" applyFont="1"/>
    <xf numFmtId="0" fontId="2" fillId="0" borderId="0" xfId="0" applyFont="1" applyAlignment="1">
      <alignment horizontal="center"/>
    </xf>
    <xf numFmtId="0" fontId="17" fillId="0" borderId="0" xfId="0" applyFont="1" applyAlignment="1">
      <alignment horizontal="center" vertical="top"/>
    </xf>
    <xf numFmtId="0" fontId="17" fillId="0" borderId="0" xfId="0" applyFont="1" applyAlignment="1">
      <alignment horizontal="center" vertical="center"/>
    </xf>
    <xf numFmtId="0" fontId="6" fillId="0" borderId="23" xfId="0" applyFont="1" applyBorder="1" applyProtection="1">
      <protection locked="0"/>
    </xf>
    <xf numFmtId="2" fontId="2" fillId="2" borderId="1" xfId="0" applyNumberFormat="1" applyFont="1" applyFill="1" applyBorder="1" applyAlignment="1" applyProtection="1">
      <alignment horizontal="center" vertical="center"/>
      <protection locked="0"/>
    </xf>
    <xf numFmtId="0" fontId="2" fillId="0" borderId="1" xfId="0" applyFont="1" applyBorder="1"/>
    <xf numFmtId="0" fontId="18" fillId="0" borderId="0" xfId="0" applyFont="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left" vertical="top" wrapText="1"/>
    </xf>
    <xf numFmtId="2" fontId="7" fillId="0" borderId="0" xfId="0" applyNumberFormat="1" applyFont="1" applyAlignment="1">
      <alignment horizontal="left" vertical="top"/>
    </xf>
    <xf numFmtId="0" fontId="7" fillId="0" borderId="13" xfId="0" applyFont="1" applyBorder="1" applyAlignment="1">
      <alignment horizontal="center" vertical="center" wrapText="1"/>
    </xf>
    <xf numFmtId="2" fontId="9" fillId="4" borderId="1" xfId="0" applyNumberFormat="1" applyFont="1" applyFill="1" applyBorder="1" applyAlignment="1" applyProtection="1">
      <alignment horizontal="center" vertical="center"/>
    </xf>
    <xf numFmtId="2" fontId="9" fillId="8" borderId="1" xfId="0" applyNumberFormat="1" applyFont="1" applyFill="1" applyBorder="1" applyAlignment="1" applyProtection="1">
      <alignment horizontal="center" vertical="center"/>
    </xf>
    <xf numFmtId="2" fontId="12" fillId="8" borderId="1" xfId="0" applyNumberFormat="1" applyFont="1" applyFill="1" applyBorder="1" applyAlignment="1">
      <alignment horizontal="center" vertical="center"/>
    </xf>
    <xf numFmtId="0" fontId="6" fillId="0" borderId="0" xfId="0" applyFont="1" applyAlignment="1" applyProtection="1">
      <alignment horizontal="center"/>
      <protection locked="0"/>
    </xf>
    <xf numFmtId="0" fontId="6" fillId="0" borderId="0" xfId="0" applyFont="1" applyBorder="1" applyAlignment="1" applyProtection="1">
      <alignment horizontal="center" vertical="top"/>
      <protection locked="0"/>
    </xf>
    <xf numFmtId="2" fontId="9" fillId="5" borderId="1" xfId="0" applyNumberFormat="1" applyFont="1" applyFill="1" applyBorder="1" applyAlignment="1" applyProtection="1">
      <alignment horizontal="center" vertical="center"/>
    </xf>
    <xf numFmtId="0" fontId="6" fillId="0" borderId="25" xfId="0" applyFont="1" applyBorder="1" applyAlignment="1" applyProtection="1">
      <alignment horizontal="right" vertical="top"/>
      <protection locked="0"/>
    </xf>
    <xf numFmtId="0" fontId="17" fillId="0" borderId="0" xfId="0" applyFont="1"/>
    <xf numFmtId="0" fontId="17" fillId="0" borderId="0" xfId="0" applyFont="1" applyAlignment="1">
      <alignment horizontal="center"/>
    </xf>
    <xf numFmtId="0" fontId="2" fillId="0" borderId="1" xfId="0" applyFont="1" applyBorder="1" applyAlignment="1">
      <alignment horizontal="center" vertical="center"/>
    </xf>
    <xf numFmtId="2" fontId="12" fillId="5" borderId="1" xfId="0" applyNumberFormat="1" applyFont="1" applyFill="1" applyBorder="1" applyAlignment="1">
      <alignment horizontal="center" vertical="center"/>
    </xf>
    <xf numFmtId="2" fontId="12" fillId="0" borderId="1" xfId="0" applyNumberFormat="1" applyFont="1" applyFill="1" applyBorder="1" applyAlignment="1" applyProtection="1">
      <alignment horizontal="center" vertical="center" wrapText="1"/>
    </xf>
    <xf numFmtId="2" fontId="2" fillId="0" borderId="1" xfId="0" applyNumberFormat="1" applyFont="1" applyFill="1" applyBorder="1" applyAlignment="1">
      <alignment horizontal="center" vertical="center"/>
    </xf>
    <xf numFmtId="0" fontId="19" fillId="0" borderId="26" xfId="0" applyFont="1" applyBorder="1" applyAlignment="1" applyProtection="1">
      <alignment horizontal="center" vertical="center"/>
      <protection locked="0"/>
    </xf>
    <xf numFmtId="0" fontId="19" fillId="0" borderId="28" xfId="0" applyFont="1" applyBorder="1" applyAlignment="1" applyProtection="1">
      <alignment horizontal="center" vertical="center"/>
      <protection locked="0"/>
    </xf>
    <xf numFmtId="0" fontId="19" fillId="0" borderId="28" xfId="0" applyFont="1" applyBorder="1" applyAlignment="1">
      <alignment vertical="center"/>
    </xf>
    <xf numFmtId="0" fontId="6" fillId="0" borderId="1" xfId="0" applyFont="1" applyBorder="1" applyAlignment="1">
      <alignment horizontal="left" vertical="top" wrapText="1"/>
    </xf>
    <xf numFmtId="0" fontId="6" fillId="0" borderId="1" xfId="0" applyFont="1" applyBorder="1" applyAlignment="1">
      <alignment vertical="top" wrapText="1"/>
    </xf>
    <xf numFmtId="0" fontId="9" fillId="3" borderId="4" xfId="0" applyFont="1" applyFill="1" applyBorder="1" applyProtection="1">
      <protection locked="0"/>
    </xf>
    <xf numFmtId="0" fontId="3" fillId="3" borderId="5" xfId="0" applyFont="1" applyFill="1" applyBorder="1" applyProtection="1">
      <protection locked="0"/>
    </xf>
    <xf numFmtId="0" fontId="9" fillId="3" borderId="7" xfId="0" applyFont="1" applyFill="1" applyBorder="1" applyProtection="1">
      <protection locked="0"/>
    </xf>
    <xf numFmtId="0" fontId="4" fillId="3" borderId="8" xfId="0" applyFont="1" applyFill="1" applyBorder="1" applyProtection="1">
      <protection locked="0"/>
    </xf>
    <xf numFmtId="0" fontId="7" fillId="0" borderId="0" xfId="0" applyFont="1" applyFill="1" applyBorder="1" applyAlignment="1" applyProtection="1">
      <alignment vertical="top" wrapText="1"/>
      <protection locked="0"/>
    </xf>
    <xf numFmtId="0" fontId="6" fillId="0" borderId="1" xfId="0" applyFont="1" applyBorder="1" applyAlignment="1">
      <alignment horizontal="left" vertical="center" wrapText="1"/>
    </xf>
    <xf numFmtId="0" fontId="8" fillId="0" borderId="0" xfId="0" applyFont="1" applyBorder="1" applyAlignment="1">
      <alignment horizontal="center"/>
    </xf>
    <xf numFmtId="2" fontId="12" fillId="6" borderId="0" xfId="0" applyNumberFormat="1" applyFont="1" applyFill="1" applyBorder="1" applyAlignment="1">
      <alignment horizontal="center" vertical="center"/>
    </xf>
    <xf numFmtId="2" fontId="19" fillId="0" borderId="27" xfId="0" applyNumberFormat="1" applyFont="1" applyFill="1" applyBorder="1" applyAlignment="1" applyProtection="1">
      <alignment horizontal="center" vertical="center"/>
      <protection locked="0"/>
    </xf>
    <xf numFmtId="2" fontId="2" fillId="0" borderId="1" xfId="0" applyNumberFormat="1" applyFont="1" applyFill="1" applyBorder="1" applyAlignment="1" applyProtection="1">
      <alignment horizontal="center" vertical="center"/>
      <protection locked="0"/>
    </xf>
    <xf numFmtId="0" fontId="6" fillId="0" borderId="0" xfId="0" applyNumberFormat="1" applyFont="1" applyBorder="1" applyAlignment="1" applyProtection="1">
      <alignment horizontal="center" vertical="top"/>
      <protection locked="0"/>
    </xf>
    <xf numFmtId="0" fontId="6" fillId="0" borderId="1" xfId="0" applyFont="1" applyBorder="1" applyAlignment="1">
      <alignment horizontal="left" wrapText="1"/>
    </xf>
    <xf numFmtId="0" fontId="23" fillId="0" borderId="0" xfId="0" applyFont="1" applyAlignment="1" applyProtection="1">
      <alignment horizontal="left" vertical="top"/>
      <protection locked="0"/>
    </xf>
    <xf numFmtId="0" fontId="23" fillId="0" borderId="0" xfId="0" applyFont="1" applyAlignment="1" applyProtection="1">
      <alignment wrapText="1"/>
      <protection locked="0"/>
    </xf>
    <xf numFmtId="0" fontId="9" fillId="0" borderId="15" xfId="0" applyFont="1" applyBorder="1" applyAlignment="1" applyProtection="1">
      <alignment horizontal="center" vertical="center"/>
      <protection locked="0"/>
    </xf>
    <xf numFmtId="49" fontId="2" fillId="0" borderId="2" xfId="0" applyNumberFormat="1" applyFont="1" applyBorder="1" applyAlignment="1">
      <alignment horizontal="center" vertical="top"/>
    </xf>
    <xf numFmtId="49" fontId="9" fillId="3" borderId="5" xfId="0" applyNumberFormat="1" applyFont="1" applyFill="1" applyBorder="1" applyProtection="1">
      <protection locked="0"/>
    </xf>
    <xf numFmtId="49" fontId="9" fillId="3" borderId="8" xfId="0" applyNumberFormat="1" applyFont="1" applyFill="1" applyBorder="1" applyProtection="1">
      <protection locked="0"/>
    </xf>
    <xf numFmtId="49" fontId="6" fillId="0" borderId="0" xfId="0" applyNumberFormat="1" applyFont="1" applyAlignment="1" applyProtection="1">
      <alignment horizontal="center"/>
      <protection locked="0"/>
    </xf>
    <xf numFmtId="49" fontId="9" fillId="0" borderId="0" xfId="0" applyNumberFormat="1" applyFont="1" applyFill="1" applyBorder="1" applyAlignment="1" applyProtection="1">
      <alignment horizontal="center"/>
      <protection locked="0"/>
    </xf>
    <xf numFmtId="49" fontId="9" fillId="4" borderId="1" xfId="0" applyNumberFormat="1" applyFont="1" applyFill="1" applyBorder="1" applyAlignment="1" applyProtection="1">
      <alignment horizontal="center" vertical="center" wrapText="1"/>
      <protection locked="0"/>
    </xf>
    <xf numFmtId="49" fontId="6" fillId="0" borderId="1" xfId="0" applyNumberFormat="1" applyFont="1" applyBorder="1" applyAlignment="1" applyProtection="1">
      <alignment horizontal="center" vertical="top"/>
      <protection locked="0"/>
    </xf>
    <xf numFmtId="49" fontId="6" fillId="0" borderId="1" xfId="0" applyNumberFormat="1" applyFont="1" applyBorder="1" applyAlignment="1" applyProtection="1">
      <alignment horizontal="center"/>
      <protection locked="0"/>
    </xf>
    <xf numFmtId="49" fontId="6" fillId="0" borderId="13" xfId="0" applyNumberFormat="1" applyFont="1" applyBorder="1" applyAlignment="1" applyProtection="1">
      <alignment vertical="center"/>
      <protection locked="0"/>
    </xf>
    <xf numFmtId="49" fontId="6" fillId="0" borderId="15" xfId="0" applyNumberFormat="1" applyFont="1" applyBorder="1" applyAlignment="1" applyProtection="1">
      <alignment vertical="center"/>
      <protection locked="0"/>
    </xf>
    <xf numFmtId="49" fontId="2" fillId="0" borderId="23"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6" fillId="0" borderId="5" xfId="0" applyNumberFormat="1" applyFont="1" applyBorder="1" applyAlignment="1" applyProtection="1">
      <alignment vertical="center"/>
      <protection locked="0"/>
    </xf>
    <xf numFmtId="49" fontId="2" fillId="0" borderId="2" xfId="0" quotePrefix="1" applyNumberFormat="1" applyFont="1" applyBorder="1" applyAlignment="1">
      <alignment horizontal="center" vertical="top"/>
    </xf>
    <xf numFmtId="49" fontId="6" fillId="0" borderId="2" xfId="0" applyNumberFormat="1" applyFont="1" applyBorder="1" applyAlignment="1" applyProtection="1">
      <alignment horizontal="center" vertical="top"/>
      <protection locked="0"/>
    </xf>
    <xf numFmtId="49" fontId="6" fillId="0" borderId="23" xfId="0" applyNumberFormat="1" applyFont="1" applyBorder="1" applyAlignment="1" applyProtection="1">
      <alignment horizontal="center" vertical="center"/>
      <protection locked="0"/>
    </xf>
    <xf numFmtId="49" fontId="6" fillId="0" borderId="3" xfId="0" applyNumberFormat="1" applyFont="1" applyBorder="1" applyAlignment="1" applyProtection="1">
      <alignment horizontal="center" vertical="center"/>
      <protection locked="0"/>
    </xf>
    <xf numFmtId="49" fontId="6" fillId="0" borderId="0" xfId="0" applyNumberFormat="1" applyFont="1" applyBorder="1" applyAlignment="1" applyProtection="1">
      <alignment vertical="center"/>
      <protection locked="0"/>
    </xf>
    <xf numFmtId="49" fontId="6" fillId="0" borderId="8" xfId="0" applyNumberFormat="1" applyFont="1" applyBorder="1" applyAlignment="1" applyProtection="1">
      <alignment vertical="center"/>
      <protection locked="0"/>
    </xf>
    <xf numFmtId="49" fontId="2" fillId="0" borderId="2"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23" xfId="0" applyNumberFormat="1" applyFont="1" applyBorder="1" applyAlignment="1">
      <alignment horizontal="center" vertical="top"/>
    </xf>
    <xf numFmtId="49" fontId="2" fillId="0" borderId="3" xfId="0" applyNumberFormat="1" applyFont="1" applyBorder="1" applyAlignment="1">
      <alignment horizontal="center" vertical="top"/>
    </xf>
    <xf numFmtId="49" fontId="2" fillId="0" borderId="0" xfId="0" applyNumberFormat="1" applyFont="1" applyBorder="1" applyAlignment="1">
      <alignment horizontal="center" vertical="top"/>
    </xf>
    <xf numFmtId="49" fontId="2" fillId="0" borderId="1" xfId="0" applyNumberFormat="1" applyFont="1" applyBorder="1" applyAlignment="1">
      <alignment horizontal="center" vertical="center"/>
    </xf>
    <xf numFmtId="49" fontId="6" fillId="0" borderId="2" xfId="0" applyNumberFormat="1" applyFont="1" applyBorder="1" applyAlignment="1" applyProtection="1">
      <alignment horizontal="center" vertical="center"/>
      <protection locked="0"/>
    </xf>
    <xf numFmtId="49" fontId="6" fillId="0" borderId="3" xfId="0" applyNumberFormat="1" applyFont="1" applyBorder="1" applyAlignment="1" applyProtection="1">
      <alignment horizontal="center" vertical="top"/>
      <protection locked="0"/>
    </xf>
    <xf numFmtId="49" fontId="6" fillId="0" borderId="0" xfId="0" applyNumberFormat="1" applyFont="1" applyBorder="1" applyAlignment="1" applyProtection="1">
      <alignment horizontal="center" vertical="top"/>
      <protection locked="0"/>
    </xf>
    <xf numFmtId="49" fontId="6" fillId="0" borderId="23" xfId="0" applyNumberFormat="1" applyFont="1" applyBorder="1" applyAlignment="1" applyProtection="1">
      <alignment horizontal="center" vertical="top"/>
      <protection locked="0"/>
    </xf>
    <xf numFmtId="49" fontId="6" fillId="0" borderId="2" xfId="0" applyNumberFormat="1" applyFont="1" applyBorder="1" applyAlignment="1" applyProtection="1">
      <alignment horizontal="center" vertical="top" wrapText="1"/>
      <protection locked="0"/>
    </xf>
    <xf numFmtId="49" fontId="6" fillId="0" borderId="23" xfId="0" applyNumberFormat="1" applyFont="1" applyBorder="1" applyAlignment="1" applyProtection="1">
      <alignment horizontal="center" vertical="top" wrapText="1"/>
      <protection locked="0"/>
    </xf>
    <xf numFmtId="49" fontId="6" fillId="0" borderId="0" xfId="0" applyNumberFormat="1" applyFont="1" applyBorder="1" applyAlignment="1" applyProtection="1">
      <alignment horizontal="center" vertical="center"/>
      <protection locked="0"/>
    </xf>
    <xf numFmtId="49" fontId="6" fillId="0" borderId="24" xfId="0" applyNumberFormat="1" applyFont="1" applyBorder="1" applyAlignment="1" applyProtection="1">
      <alignment horizontal="center"/>
      <protection locked="0"/>
    </xf>
    <xf numFmtId="49" fontId="6" fillId="0" borderId="1" xfId="0" applyNumberFormat="1" applyFont="1" applyFill="1" applyBorder="1" applyAlignment="1" applyProtection="1">
      <alignment horizontal="center" vertical="top" wrapText="1"/>
    </xf>
    <xf numFmtId="49" fontId="6" fillId="0" borderId="1" xfId="0" applyNumberFormat="1" applyFont="1" applyFill="1" applyBorder="1" applyAlignment="1" applyProtection="1">
      <alignment horizontal="center" vertical="center" wrapText="1"/>
    </xf>
    <xf numFmtId="0" fontId="6" fillId="0" borderId="2" xfId="0" applyFont="1" applyBorder="1" applyAlignment="1">
      <alignment vertical="top" wrapText="1"/>
    </xf>
    <xf numFmtId="0" fontId="6" fillId="0" borderId="2" xfId="0" applyFont="1" applyBorder="1" applyAlignment="1">
      <alignment horizontal="left" vertical="top" wrapText="1"/>
    </xf>
    <xf numFmtId="0" fontId="7" fillId="0" borderId="1" xfId="0" applyFont="1" applyBorder="1" applyAlignment="1">
      <alignment horizontal="center" vertical="top"/>
    </xf>
    <xf numFmtId="0" fontId="6" fillId="0" borderId="2" xfId="0" applyFont="1" applyBorder="1" applyAlignment="1">
      <alignment horizontal="left" vertical="center" wrapText="1"/>
    </xf>
    <xf numFmtId="0" fontId="6" fillId="0" borderId="0" xfId="0" applyFont="1" applyBorder="1" applyProtection="1">
      <protection locked="0"/>
    </xf>
    <xf numFmtId="0" fontId="6" fillId="0" borderId="0" xfId="0" applyFont="1" applyBorder="1" applyAlignment="1" applyProtection="1">
      <alignment horizontal="left" vertical="top"/>
      <protection locked="0"/>
    </xf>
    <xf numFmtId="0" fontId="6" fillId="0" borderId="0" xfId="0" applyFont="1" applyBorder="1" applyAlignment="1" applyProtection="1">
      <alignment horizontal="center"/>
      <protection locked="0"/>
    </xf>
    <xf numFmtId="0" fontId="13" fillId="0" borderId="0" xfId="0" applyFont="1" applyBorder="1" applyProtection="1">
      <protection locked="0"/>
    </xf>
    <xf numFmtId="0" fontId="6" fillId="0" borderId="14" xfId="0" applyFont="1" applyBorder="1" applyAlignment="1" applyProtection="1">
      <alignment horizontal="left" vertical="center" wrapText="1"/>
      <protection locked="0"/>
    </xf>
    <xf numFmtId="2" fontId="2" fillId="7" borderId="3" xfId="0" applyNumberFormat="1" applyFont="1" applyFill="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2" fontId="9" fillId="0" borderId="15" xfId="0" applyNumberFormat="1" applyFont="1" applyFill="1" applyBorder="1" applyAlignment="1" applyProtection="1">
      <alignment horizontal="center" vertical="center"/>
    </xf>
    <xf numFmtId="0" fontId="19" fillId="0" borderId="33" xfId="0" applyFont="1" applyBorder="1" applyAlignment="1">
      <alignment horizontal="center" vertical="top"/>
    </xf>
    <xf numFmtId="2" fontId="19" fillId="11" borderId="27" xfId="0" applyNumberFormat="1" applyFont="1" applyFill="1" applyBorder="1" applyAlignment="1" applyProtection="1">
      <alignment horizontal="center" vertical="center"/>
      <protection locked="0"/>
    </xf>
    <xf numFmtId="0" fontId="25" fillId="0" borderId="0" xfId="0" applyFont="1" applyProtection="1">
      <protection locked="0"/>
    </xf>
    <xf numFmtId="0" fontId="19" fillId="0" borderId="37" xfId="0" applyFont="1" applyBorder="1" applyAlignment="1">
      <alignment horizontal="center" vertical="center"/>
    </xf>
    <xf numFmtId="0" fontId="19" fillId="0" borderId="26" xfId="0" applyFont="1" applyBorder="1" applyAlignment="1">
      <alignment vertical="center" wrapText="1"/>
    </xf>
    <xf numFmtId="0" fontId="25" fillId="0" borderId="0" xfId="0" applyFont="1"/>
    <xf numFmtId="0" fontId="19" fillId="0" borderId="0" xfId="0" applyFont="1" applyAlignment="1" applyProtection="1">
      <alignment vertical="top" wrapText="1"/>
      <protection locked="0"/>
    </xf>
    <xf numFmtId="0" fontId="19" fillId="0" borderId="41" xfId="0" applyFont="1" applyBorder="1" applyAlignment="1">
      <alignment horizontal="center" vertical="center"/>
    </xf>
    <xf numFmtId="2" fontId="19" fillId="9" borderId="26" xfId="0" applyNumberFormat="1" applyFont="1" applyFill="1" applyBorder="1" applyAlignment="1">
      <alignment horizontal="center" vertical="center"/>
    </xf>
    <xf numFmtId="0" fontId="19" fillId="0" borderId="0" xfId="0" applyFont="1" applyAlignment="1">
      <alignment horizontal="left" vertical="top"/>
    </xf>
    <xf numFmtId="0" fontId="25" fillId="0" borderId="0" xfId="0" applyFont="1" applyAlignment="1">
      <alignment horizontal="center"/>
    </xf>
    <xf numFmtId="0" fontId="19" fillId="0" borderId="0" xfId="0" applyFont="1" applyAlignment="1" applyProtection="1">
      <alignment horizontal="left" vertical="top" wrapText="1"/>
      <protection locked="0"/>
    </xf>
    <xf numFmtId="0" fontId="19" fillId="0" borderId="0" xfId="0" applyFont="1" applyAlignment="1" applyProtection="1">
      <alignment horizontal="center" vertical="top"/>
      <protection locked="0"/>
    </xf>
    <xf numFmtId="0" fontId="19" fillId="0" borderId="0" xfId="0" applyFont="1" applyAlignment="1" applyProtection="1">
      <alignment horizontal="center" vertical="center"/>
      <protection locked="0"/>
    </xf>
    <xf numFmtId="0" fontId="19" fillId="0" borderId="0" xfId="0" applyFont="1" applyAlignment="1" applyProtection="1">
      <alignment horizontal="left" vertical="center"/>
      <protection locked="0"/>
    </xf>
    <xf numFmtId="2" fontId="19" fillId="0" borderId="0" xfId="0" applyNumberFormat="1" applyFont="1" applyAlignment="1">
      <alignment horizontal="center" vertical="center"/>
    </xf>
    <xf numFmtId="0" fontId="25" fillId="0" borderId="37" xfId="0" applyFont="1" applyBorder="1" applyProtection="1">
      <protection locked="0"/>
    </xf>
    <xf numFmtId="3" fontId="6" fillId="0" borderId="1" xfId="0" applyNumberFormat="1" applyFont="1" applyFill="1" applyBorder="1" applyAlignment="1" applyProtection="1">
      <alignment horizontal="center" vertical="center" wrapText="1"/>
    </xf>
    <xf numFmtId="49" fontId="19" fillId="0" borderId="34" xfId="0" quotePrefix="1" applyNumberFormat="1" applyFont="1" applyBorder="1" applyAlignment="1">
      <alignment horizontal="center" vertical="top" wrapText="1"/>
    </xf>
    <xf numFmtId="2" fontId="22" fillId="9" borderId="26" xfId="0" applyNumberFormat="1" applyFont="1" applyFill="1" applyBorder="1" applyAlignment="1">
      <alignment horizontal="center" vertical="center"/>
    </xf>
    <xf numFmtId="0" fontId="19" fillId="0" borderId="33" xfId="0" applyFont="1" applyBorder="1" applyAlignment="1" applyProtection="1">
      <alignment horizontal="center" vertical="top"/>
      <protection locked="0"/>
    </xf>
    <xf numFmtId="2" fontId="19" fillId="11" borderId="26" xfId="0" applyNumberFormat="1" applyFont="1" applyFill="1" applyBorder="1" applyAlignment="1" applyProtection="1">
      <alignment horizontal="center" vertical="center"/>
      <protection locked="0"/>
    </xf>
    <xf numFmtId="0" fontId="19" fillId="0" borderId="37" xfId="0" applyFont="1" applyBorder="1" applyAlignment="1" applyProtection="1">
      <alignment horizontal="center" vertical="top" wrapText="1"/>
      <protection locked="0"/>
    </xf>
    <xf numFmtId="2" fontId="19" fillId="0" borderId="26" xfId="0" applyNumberFormat="1" applyFont="1" applyBorder="1" applyAlignment="1" applyProtection="1">
      <alignment vertical="center"/>
      <protection locked="0"/>
    </xf>
    <xf numFmtId="0" fontId="19" fillId="12" borderId="0" xfId="0" applyFont="1" applyFill="1" applyAlignment="1" applyProtection="1">
      <alignment horizontal="left" vertical="top" wrapText="1"/>
      <protection locked="0"/>
    </xf>
    <xf numFmtId="0" fontId="25" fillId="0" borderId="0" xfId="0" applyFont="1" applyAlignment="1" applyProtection="1">
      <alignment horizontal="center"/>
      <protection locked="0"/>
    </xf>
    <xf numFmtId="0" fontId="19" fillId="0" borderId="0" xfId="0" applyFont="1" applyAlignment="1" applyProtection="1">
      <alignment horizontal="left" vertical="top"/>
      <protection locked="0"/>
    </xf>
    <xf numFmtId="0" fontId="19" fillId="0" borderId="41" xfId="0" applyFont="1" applyBorder="1" applyAlignment="1" applyProtection="1">
      <alignment horizontal="center" vertical="top"/>
      <protection locked="0"/>
    </xf>
    <xf numFmtId="49" fontId="19" fillId="0" borderId="34" xfId="0" quotePrefix="1" applyNumberFormat="1" applyFont="1" applyBorder="1" applyAlignment="1">
      <alignment horizontal="center" vertical="center" wrapText="1"/>
    </xf>
    <xf numFmtId="0" fontId="19" fillId="0" borderId="33" xfId="0" applyFont="1" applyBorder="1" applyAlignment="1" applyProtection="1">
      <alignment horizontal="center" vertical="center"/>
      <protection locked="0"/>
    </xf>
    <xf numFmtId="0" fontId="19" fillId="0" borderId="0" xfId="0" applyFont="1" applyBorder="1" applyAlignment="1" applyProtection="1">
      <alignment horizontal="center" vertical="top"/>
      <protection locked="0"/>
    </xf>
    <xf numFmtId="0" fontId="19" fillId="0" borderId="0" xfId="0" applyFont="1" applyBorder="1" applyAlignment="1" applyProtection="1">
      <alignment horizontal="left" vertical="center"/>
      <protection locked="0"/>
    </xf>
    <xf numFmtId="2" fontId="19" fillId="0" borderId="0" xfId="0" applyNumberFormat="1" applyFont="1" applyFill="1" applyBorder="1" applyAlignment="1">
      <alignment horizontal="center" vertical="center"/>
    </xf>
    <xf numFmtId="0" fontId="9" fillId="0" borderId="15" xfId="0"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vertical="center" wrapText="1"/>
      <protection locked="0"/>
    </xf>
    <xf numFmtId="49" fontId="19" fillId="0" borderId="33" xfId="0" quotePrefix="1" applyNumberFormat="1" applyFont="1" applyBorder="1" applyAlignment="1">
      <alignment horizontal="center" vertical="center" wrapText="1"/>
    </xf>
    <xf numFmtId="0" fontId="19" fillId="0" borderId="0" xfId="0" applyFont="1" applyFill="1" applyBorder="1" applyAlignment="1" applyProtection="1">
      <alignment vertical="top" wrapText="1"/>
      <protection locked="0"/>
    </xf>
    <xf numFmtId="49" fontId="2" fillId="0" borderId="23" xfId="0" quotePrefix="1" applyNumberFormat="1" applyFont="1" applyBorder="1" applyAlignment="1">
      <alignment horizontal="center" vertical="top"/>
    </xf>
    <xf numFmtId="49" fontId="2" fillId="0" borderId="2" xfId="0" quotePrefix="1" applyNumberFormat="1" applyFont="1" applyBorder="1" applyAlignment="1">
      <alignment horizontal="center" vertical="center"/>
    </xf>
    <xf numFmtId="2" fontId="19" fillId="0" borderId="37" xfId="0" applyNumberFormat="1" applyFont="1" applyFill="1" applyBorder="1" applyAlignment="1" applyProtection="1">
      <alignment horizontal="center" vertical="center"/>
      <protection locked="0"/>
    </xf>
    <xf numFmtId="0" fontId="19" fillId="0" borderId="0" xfId="0" applyFont="1" applyBorder="1" applyAlignment="1">
      <alignment vertical="center"/>
    </xf>
    <xf numFmtId="167" fontId="22" fillId="0" borderId="0" xfId="2" applyNumberFormat="1" applyFont="1" applyFill="1" applyBorder="1" applyAlignment="1">
      <alignment horizontal="center"/>
    </xf>
    <xf numFmtId="2" fontId="6" fillId="0" borderId="3" xfId="0" applyNumberFormat="1" applyFont="1" applyFill="1" applyBorder="1" applyAlignment="1" applyProtection="1">
      <alignment horizontal="center" vertical="center"/>
      <protection locked="0"/>
    </xf>
    <xf numFmtId="20" fontId="19" fillId="0" borderId="27" xfId="0" quotePrefix="1" applyNumberFormat="1" applyFont="1" applyBorder="1" applyAlignment="1" applyProtection="1">
      <alignment horizontal="center" vertical="top"/>
      <protection locked="0"/>
    </xf>
    <xf numFmtId="0" fontId="19" fillId="0" borderId="37" xfId="0" applyFont="1" applyBorder="1" applyAlignment="1" applyProtection="1">
      <alignment horizontal="center" vertical="top"/>
      <protection locked="0"/>
    </xf>
    <xf numFmtId="0" fontId="19" fillId="0" borderId="26" xfId="0" applyFont="1" applyBorder="1" applyAlignment="1" applyProtection="1">
      <alignment horizontal="center" vertical="center" wrapText="1"/>
      <protection locked="0"/>
    </xf>
    <xf numFmtId="2" fontId="19" fillId="0" borderId="26" xfId="0" applyNumberFormat="1" applyFont="1" applyBorder="1" applyAlignment="1" applyProtection="1">
      <alignment horizontal="center" vertical="center"/>
      <protection locked="0"/>
    </xf>
    <xf numFmtId="0" fontId="25" fillId="0" borderId="33" xfId="0" applyFont="1" applyBorder="1" applyProtection="1">
      <protection locked="0"/>
    </xf>
    <xf numFmtId="0" fontId="19" fillId="0" borderId="30" xfId="0" applyFont="1" applyBorder="1" applyAlignment="1" applyProtection="1">
      <alignment vertical="center"/>
      <protection locked="0"/>
    </xf>
    <xf numFmtId="2" fontId="19" fillId="0" borderId="41" xfId="0" applyNumberFormat="1"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2" fontId="9" fillId="0" borderId="8" xfId="0" applyNumberFormat="1" applyFont="1" applyFill="1" applyBorder="1" applyAlignment="1" applyProtection="1">
      <alignment horizontal="center" vertical="center"/>
    </xf>
    <xf numFmtId="2" fontId="19" fillId="0" borderId="27" xfId="0" applyNumberFormat="1" applyFont="1" applyFill="1" applyBorder="1" applyAlignment="1">
      <alignment horizontal="center" vertical="center"/>
    </xf>
    <xf numFmtId="167" fontId="22" fillId="9" borderId="1" xfId="2" applyNumberFormat="1" applyFont="1" applyFill="1" applyBorder="1" applyAlignment="1">
      <alignment horizontal="center"/>
    </xf>
    <xf numFmtId="20" fontId="6" fillId="0" borderId="1" xfId="0" applyNumberFormat="1" applyFont="1" applyFill="1" applyBorder="1" applyAlignment="1" applyProtection="1">
      <alignment horizontal="center" vertical="center" wrapText="1"/>
    </xf>
    <xf numFmtId="2" fontId="19" fillId="0" borderId="3" xfId="0" applyNumberFormat="1" applyFont="1" applyFill="1" applyBorder="1" applyAlignment="1" applyProtection="1">
      <alignment vertical="center"/>
      <protection locked="0"/>
    </xf>
    <xf numFmtId="2" fontId="19" fillId="0" borderId="1" xfId="0" applyNumberFormat="1" applyFont="1" applyFill="1" applyBorder="1" applyAlignment="1" applyProtection="1">
      <alignment horizontal="center" vertical="center"/>
      <protection locked="0"/>
    </xf>
    <xf numFmtId="2" fontId="19" fillId="0" borderId="41" xfId="0" applyNumberFormat="1" applyFont="1" applyFill="1" applyBorder="1" applyAlignment="1" applyProtection="1">
      <alignment horizontal="center" vertical="center"/>
      <protection locked="0"/>
    </xf>
    <xf numFmtId="2" fontId="19" fillId="2" borderId="1" xfId="0" applyNumberFormat="1" applyFont="1" applyFill="1" applyBorder="1" applyAlignment="1" applyProtection="1">
      <alignment horizontal="center" vertical="center"/>
      <protection locked="0"/>
    </xf>
    <xf numFmtId="0" fontId="13" fillId="0" borderId="0" xfId="0" applyFont="1" applyAlignment="1">
      <alignment vertical="center" wrapText="1"/>
    </xf>
    <xf numFmtId="0" fontId="26" fillId="0" borderId="0" xfId="0" applyFont="1" applyAlignment="1">
      <alignment vertical="center" wrapText="1"/>
    </xf>
    <xf numFmtId="0" fontId="5" fillId="13" borderId="1" xfId="0" applyFont="1" applyFill="1" applyBorder="1" applyAlignment="1">
      <alignment horizontal="center" vertical="center" wrapText="1"/>
    </xf>
    <xf numFmtId="0" fontId="26" fillId="13" borderId="1" xfId="0" applyFont="1" applyFill="1" applyBorder="1" applyAlignment="1">
      <alignment horizontal="left" vertical="center" wrapText="1"/>
    </xf>
    <xf numFmtId="2" fontId="13" fillId="13" borderId="1" xfId="0" applyNumberFormat="1" applyFont="1" applyFill="1" applyBorder="1" applyAlignment="1">
      <alignment horizontal="center" vertical="center" wrapText="1"/>
    </xf>
    <xf numFmtId="2" fontId="5" fillId="13" borderId="1" xfId="0" applyNumberFormat="1" applyFont="1" applyFill="1" applyBorder="1" applyAlignment="1">
      <alignment horizontal="center" vertical="center" wrapText="1"/>
    </xf>
    <xf numFmtId="0" fontId="26" fillId="0" borderId="0" xfId="0" applyFont="1" applyAlignment="1">
      <alignment horizontal="center" vertical="center" wrapText="1"/>
    </xf>
    <xf numFmtId="167" fontId="26" fillId="0" borderId="0" xfId="3" applyNumberFormat="1" applyFont="1" applyAlignment="1">
      <alignment horizontal="center" vertical="center" wrapText="1"/>
    </xf>
    <xf numFmtId="0" fontId="28" fillId="13" borderId="1" xfId="0" applyFont="1" applyFill="1" applyBorder="1" applyAlignment="1">
      <alignment horizontal="left" vertical="center" wrapText="1"/>
    </xf>
    <xf numFmtId="0" fontId="30" fillId="13" borderId="1" xfId="0" applyFont="1" applyFill="1" applyBorder="1" applyAlignment="1">
      <alignment horizontal="center" vertical="center" wrapText="1"/>
    </xf>
    <xf numFmtId="2" fontId="30" fillId="13" borderId="1" xfId="0" applyNumberFormat="1" applyFont="1" applyFill="1" applyBorder="1" applyAlignment="1">
      <alignment horizontal="center" vertical="center" wrapText="1"/>
    </xf>
    <xf numFmtId="0" fontId="26" fillId="13" borderId="1" xfId="0" applyFont="1" applyFill="1" applyBorder="1" applyAlignment="1">
      <alignment vertical="center" wrapText="1"/>
    </xf>
    <xf numFmtId="0" fontId="29" fillId="13" borderId="1" xfId="0" applyFont="1" applyFill="1" applyBorder="1" applyAlignment="1">
      <alignment horizontal="left" vertical="center" wrapText="1"/>
    </xf>
    <xf numFmtId="0" fontId="29" fillId="0" borderId="1" xfId="0" applyFont="1" applyBorder="1" applyAlignment="1">
      <alignment horizontal="center" vertical="center" wrapText="1"/>
    </xf>
    <xf numFmtId="0" fontId="13" fillId="13" borderId="1" xfId="0" applyFont="1" applyFill="1" applyBorder="1" applyAlignment="1">
      <alignment vertical="center" wrapText="1"/>
    </xf>
    <xf numFmtId="0" fontId="13" fillId="13" borderId="1" xfId="0" applyFont="1" applyFill="1" applyBorder="1" applyAlignment="1">
      <alignment horizontal="center" vertical="center" wrapText="1"/>
    </xf>
    <xf numFmtId="0" fontId="5" fillId="14" borderId="1" xfId="0" applyFont="1" applyFill="1" applyBorder="1" applyAlignment="1">
      <alignment horizontal="center" vertical="center" wrapText="1"/>
    </xf>
    <xf numFmtId="0" fontId="26" fillId="14" borderId="1" xfId="0" applyFont="1" applyFill="1" applyBorder="1" applyAlignment="1">
      <alignment vertical="center" wrapText="1"/>
    </xf>
    <xf numFmtId="0" fontId="29" fillId="14" borderId="1" xfId="0" applyFont="1" applyFill="1" applyBorder="1" applyAlignment="1">
      <alignment horizontal="left" vertical="center" wrapText="1"/>
    </xf>
    <xf numFmtId="0" fontId="29" fillId="14" borderId="1" xfId="0" applyFont="1" applyFill="1" applyBorder="1" applyAlignment="1">
      <alignment horizontal="center" vertical="center" wrapText="1"/>
    </xf>
    <xf numFmtId="2" fontId="13" fillId="14" borderId="1" xfId="0" applyNumberFormat="1" applyFont="1" applyFill="1" applyBorder="1" applyAlignment="1">
      <alignment horizontal="center" vertical="center" wrapText="1"/>
    </xf>
    <xf numFmtId="0" fontId="13" fillId="14" borderId="1" xfId="0" applyFont="1" applyFill="1" applyBorder="1" applyAlignment="1">
      <alignment vertical="center" wrapText="1"/>
    </xf>
    <xf numFmtId="0" fontId="13" fillId="14" borderId="1" xfId="0" applyFont="1" applyFill="1" applyBorder="1" applyAlignment="1">
      <alignment horizontal="center" vertical="center" wrapText="1"/>
    </xf>
    <xf numFmtId="2" fontId="5" fillId="14" borderId="1" xfId="0" applyNumberFormat="1" applyFont="1" applyFill="1" applyBorder="1" applyAlignment="1">
      <alignment horizontal="center" vertical="center" wrapText="1"/>
    </xf>
    <xf numFmtId="0" fontId="26" fillId="14" borderId="1" xfId="0" applyFont="1" applyFill="1" applyBorder="1" applyAlignment="1">
      <alignment horizontal="left" vertical="center" wrapText="1"/>
    </xf>
    <xf numFmtId="0" fontId="26" fillId="14" borderId="3" xfId="0" applyFont="1" applyFill="1" applyBorder="1" applyAlignment="1">
      <alignment vertical="center" wrapText="1"/>
    </xf>
    <xf numFmtId="0" fontId="5" fillId="15" borderId="1" xfId="0" applyFont="1" applyFill="1" applyBorder="1" applyAlignment="1">
      <alignment horizontal="center" vertical="center" wrapText="1"/>
    </xf>
    <xf numFmtId="0" fontId="26" fillId="15" borderId="1" xfId="0" applyFont="1" applyFill="1" applyBorder="1" applyAlignment="1">
      <alignment vertical="center" wrapText="1"/>
    </xf>
    <xf numFmtId="0" fontId="5" fillId="0" borderId="1" xfId="0" applyFont="1" applyBorder="1" applyAlignment="1">
      <alignment horizontal="center" vertical="center" wrapText="1"/>
    </xf>
    <xf numFmtId="2" fontId="13" fillId="15" borderId="1" xfId="0" applyNumberFormat="1" applyFont="1" applyFill="1" applyBorder="1" applyAlignment="1">
      <alignment horizontal="center" vertical="center" wrapText="1"/>
    </xf>
    <xf numFmtId="0" fontId="26" fillId="15" borderId="1" xfId="0" applyFont="1" applyFill="1" applyBorder="1" applyAlignment="1">
      <alignment horizontal="left" vertical="center" wrapText="1"/>
    </xf>
    <xf numFmtId="0" fontId="29" fillId="0" borderId="2" xfId="0" applyFont="1" applyBorder="1" applyAlignment="1">
      <alignment horizontal="center" vertical="center" wrapText="1"/>
    </xf>
    <xf numFmtId="2" fontId="13" fillId="15" borderId="2" xfId="0" applyNumberFormat="1" applyFont="1" applyFill="1" applyBorder="1" applyAlignment="1">
      <alignment horizontal="center" vertical="center" wrapText="1"/>
    </xf>
    <xf numFmtId="2" fontId="30" fillId="14" borderId="1" xfId="0" applyNumberFormat="1" applyFont="1" applyFill="1" applyBorder="1" applyAlignment="1">
      <alignment horizontal="center" vertical="center" wrapText="1"/>
    </xf>
    <xf numFmtId="0" fontId="5" fillId="0" borderId="0" xfId="0" applyFont="1" applyAlignment="1">
      <alignment horizontal="center" vertical="center" wrapText="1"/>
    </xf>
    <xf numFmtId="0" fontId="10" fillId="0" borderId="0" xfId="0" applyFont="1" applyAlignment="1">
      <alignment horizontal="center" vertical="center" wrapText="1"/>
    </xf>
    <xf numFmtId="0" fontId="13" fillId="10" borderId="0" xfId="0" applyFont="1" applyFill="1" applyAlignment="1">
      <alignment horizontal="center" vertical="center" wrapText="1"/>
    </xf>
    <xf numFmtId="0" fontId="13" fillId="10" borderId="0" xfId="0" applyFont="1" applyFill="1" applyAlignment="1">
      <alignment vertical="center" wrapText="1"/>
    </xf>
    <xf numFmtId="0" fontId="13" fillId="0" borderId="0" xfId="0" applyFont="1" applyAlignment="1">
      <alignment horizontal="center" vertical="center" wrapText="1"/>
    </xf>
    <xf numFmtId="2" fontId="13" fillId="10" borderId="0" xfId="0" applyNumberFormat="1" applyFont="1" applyFill="1" applyAlignment="1">
      <alignment horizontal="center" vertical="center" wrapText="1"/>
    </xf>
    <xf numFmtId="20" fontId="13" fillId="0" borderId="0" xfId="0" quotePrefix="1" applyNumberFormat="1" applyFont="1" applyAlignment="1">
      <alignment vertical="center" wrapText="1"/>
    </xf>
    <xf numFmtId="0" fontId="13" fillId="0" borderId="0" xfId="0" quotePrefix="1" applyFont="1" applyAlignment="1">
      <alignment vertical="center" wrapText="1"/>
    </xf>
    <xf numFmtId="0" fontId="26" fillId="13" borderId="3" xfId="0" applyFont="1" applyFill="1" applyBorder="1" applyAlignment="1">
      <alignment horizontal="left" vertical="center" wrapText="1"/>
    </xf>
    <xf numFmtId="0" fontId="5" fillId="13" borderId="3" xfId="0" applyFont="1" applyFill="1" applyBorder="1" applyAlignment="1">
      <alignment horizontal="center" vertical="center" wrapText="1"/>
    </xf>
    <xf numFmtId="2" fontId="13" fillId="13" borderId="3" xfId="0" applyNumberFormat="1" applyFont="1" applyFill="1" applyBorder="1" applyAlignment="1">
      <alignment horizontal="center" vertical="center" wrapText="1"/>
    </xf>
    <xf numFmtId="2" fontId="5" fillId="13" borderId="3" xfId="0" applyNumberFormat="1" applyFont="1" applyFill="1" applyBorder="1" applyAlignment="1">
      <alignment horizontal="center" vertical="center" wrapText="1"/>
    </xf>
    <xf numFmtId="0" fontId="6" fillId="0" borderId="1" xfId="0" applyFont="1" applyFill="1" applyBorder="1" applyAlignment="1">
      <alignment vertical="top" wrapText="1"/>
    </xf>
    <xf numFmtId="0" fontId="6" fillId="6" borderId="1" xfId="0" applyFont="1" applyFill="1" applyBorder="1" applyAlignment="1">
      <alignment vertical="top" wrapText="1"/>
    </xf>
    <xf numFmtId="0" fontId="6" fillId="0" borderId="1" xfId="0" applyFont="1" applyBorder="1" applyAlignment="1">
      <alignment vertical="center" wrapText="1"/>
    </xf>
    <xf numFmtId="0" fontId="6" fillId="0" borderId="29" xfId="0" applyFont="1" applyBorder="1" applyAlignment="1">
      <alignment vertical="center"/>
    </xf>
    <xf numFmtId="0" fontId="6" fillId="0" borderId="0" xfId="0" applyFont="1" applyBorder="1" applyAlignment="1" applyProtection="1">
      <alignment horizontal="left" vertical="center"/>
      <protection locked="0"/>
    </xf>
    <xf numFmtId="0" fontId="9" fillId="0" borderId="0" xfId="0" applyFont="1" applyBorder="1" applyAlignment="1">
      <alignment horizontal="center"/>
    </xf>
    <xf numFmtId="0" fontId="6" fillId="0" borderId="28" xfId="0" applyFont="1" applyBorder="1" applyAlignment="1">
      <alignment vertical="center"/>
    </xf>
    <xf numFmtId="0" fontId="6" fillId="0" borderId="28" xfId="0" applyFont="1" applyBorder="1" applyAlignment="1" applyProtection="1">
      <alignment vertical="center"/>
      <protection locked="0"/>
    </xf>
    <xf numFmtId="0" fontId="6" fillId="0" borderId="0" xfId="0" applyFont="1" applyBorder="1" applyAlignment="1">
      <alignment vertical="center"/>
    </xf>
    <xf numFmtId="2" fontId="12" fillId="0" borderId="0" xfId="0" applyNumberFormat="1" applyFont="1" applyAlignment="1" applyProtection="1">
      <alignment horizontal="center"/>
    </xf>
    <xf numFmtId="2" fontId="31" fillId="14" borderId="1" xfId="0" applyNumberFormat="1" applyFont="1" applyFill="1" applyBorder="1" applyAlignment="1">
      <alignment horizontal="center" vertical="center" wrapText="1"/>
    </xf>
    <xf numFmtId="2" fontId="19" fillId="0" borderId="26" xfId="0" applyNumberFormat="1" applyFont="1" applyFill="1" applyBorder="1" applyAlignment="1" applyProtection="1">
      <alignment horizontal="center" vertical="center"/>
      <protection locked="0"/>
    </xf>
    <xf numFmtId="0" fontId="6" fillId="0" borderId="0" xfId="0" applyFont="1" applyProtection="1"/>
    <xf numFmtId="0" fontId="6" fillId="0" borderId="0" xfId="0" applyFont="1" applyFill="1" applyAlignment="1" applyProtection="1">
      <alignment vertical="center"/>
    </xf>
    <xf numFmtId="0" fontId="9" fillId="4" borderId="1" xfId="0" applyFont="1" applyFill="1" applyBorder="1" applyAlignment="1" applyProtection="1">
      <alignment horizontal="center" vertical="center"/>
    </xf>
    <xf numFmtId="2" fontId="12" fillId="14" borderId="14" xfId="0" applyNumberFormat="1" applyFont="1" applyFill="1" applyBorder="1" applyAlignment="1" applyProtection="1">
      <alignment horizontal="center" vertical="center"/>
    </xf>
    <xf numFmtId="0" fontId="16" fillId="0" borderId="0" xfId="0" applyFont="1"/>
    <xf numFmtId="0" fontId="16" fillId="0" borderId="1" xfId="0" applyFont="1" applyBorder="1" applyAlignment="1">
      <alignment horizontal="center" vertical="center"/>
    </xf>
    <xf numFmtId="0" fontId="16" fillId="0" borderId="1" xfId="0" applyFont="1" applyBorder="1"/>
    <xf numFmtId="0" fontId="13" fillId="0" borderId="1" xfId="0" applyFont="1" applyBorder="1" applyAlignment="1" applyProtection="1">
      <alignment horizontal="center" vertical="center" wrapText="1"/>
      <protection locked="0"/>
    </xf>
    <xf numFmtId="0" fontId="16" fillId="0" borderId="0" xfId="0" applyFont="1" applyAlignment="1">
      <alignment vertical="center"/>
    </xf>
    <xf numFmtId="0" fontId="25" fillId="0" borderId="1" xfId="0" applyFont="1" applyBorder="1" applyAlignment="1" applyProtection="1">
      <alignment horizontal="center" vertical="center"/>
      <protection locked="0"/>
    </xf>
    <xf numFmtId="0" fontId="16" fillId="0" borderId="1" xfId="0" applyFont="1" applyBorder="1" applyAlignment="1">
      <alignment horizontal="center" vertical="top"/>
    </xf>
    <xf numFmtId="165" fontId="16" fillId="0" borderId="1" xfId="3" applyFont="1" applyBorder="1" applyAlignment="1">
      <alignment vertical="center"/>
    </xf>
    <xf numFmtId="0" fontId="16" fillId="14" borderId="1" xfId="0" applyFont="1" applyFill="1" applyBorder="1" applyAlignment="1">
      <alignment horizontal="center" vertical="center"/>
    </xf>
    <xf numFmtId="0" fontId="16" fillId="14" borderId="1" xfId="0" applyFont="1" applyFill="1" applyBorder="1" applyAlignment="1">
      <alignment horizontal="center" vertical="center" wrapText="1"/>
    </xf>
    <xf numFmtId="2" fontId="16" fillId="0" borderId="1" xfId="0" applyNumberFormat="1" applyFont="1" applyBorder="1" applyAlignment="1">
      <alignment horizontal="center" vertical="center"/>
    </xf>
    <xf numFmtId="0" fontId="16" fillId="16" borderId="1" xfId="0" applyFont="1" applyFill="1" applyBorder="1" applyAlignment="1">
      <alignment horizontal="center" vertical="center"/>
    </xf>
    <xf numFmtId="0" fontId="16" fillId="17" borderId="1" xfId="0" applyFont="1" applyFill="1" applyBorder="1" applyAlignment="1">
      <alignment horizontal="center" vertical="center"/>
    </xf>
    <xf numFmtId="0" fontId="16" fillId="18" borderId="1" xfId="0" applyFont="1" applyFill="1" applyBorder="1" applyAlignment="1">
      <alignment horizontal="center" vertical="center"/>
    </xf>
    <xf numFmtId="0" fontId="32" fillId="0" borderId="0" xfId="0" applyFont="1"/>
    <xf numFmtId="0" fontId="26" fillId="15" borderId="1" xfId="0" applyFont="1" applyFill="1" applyBorder="1" applyAlignment="1">
      <alignment horizontal="left" vertical="center" wrapText="1"/>
    </xf>
    <xf numFmtId="0" fontId="19" fillId="0" borderId="0" xfId="0" applyFont="1" applyAlignment="1" applyProtection="1">
      <alignment vertical="center"/>
      <protection locked="0"/>
    </xf>
    <xf numFmtId="0" fontId="6" fillId="0" borderId="0" xfId="0" applyFont="1" applyAlignment="1">
      <alignment vertical="top" wrapText="1"/>
    </xf>
    <xf numFmtId="0" fontId="6" fillId="0" borderId="0" xfId="0" applyFont="1" applyAlignment="1" applyProtection="1">
      <alignment vertical="center" wrapText="1"/>
      <protection locked="0"/>
    </xf>
    <xf numFmtId="0" fontId="6" fillId="0" borderId="0" xfId="0" applyFont="1" applyAlignment="1">
      <alignment vertical="center" wrapText="1"/>
    </xf>
    <xf numFmtId="0" fontId="16" fillId="0" borderId="1" xfId="0" applyFont="1" applyFill="1" applyBorder="1" applyAlignment="1">
      <alignment horizontal="center" vertical="center"/>
    </xf>
    <xf numFmtId="2" fontId="19" fillId="19" borderId="26" xfId="0" applyNumberFormat="1" applyFont="1" applyFill="1" applyBorder="1" applyAlignment="1" applyProtection="1">
      <alignment horizontal="center" vertical="center"/>
      <protection locked="0"/>
    </xf>
    <xf numFmtId="2" fontId="19" fillId="19" borderId="1" xfId="0" applyNumberFormat="1" applyFont="1" applyFill="1" applyBorder="1" applyAlignment="1" applyProtection="1">
      <alignment horizontal="center" vertical="center"/>
      <protection locked="0"/>
    </xf>
    <xf numFmtId="49" fontId="19" fillId="0" borderId="1" xfId="0" quotePrefix="1" applyNumberFormat="1" applyFont="1" applyBorder="1" applyAlignment="1">
      <alignment horizontal="center" vertical="center" wrapText="1"/>
    </xf>
    <xf numFmtId="2" fontId="16" fillId="20" borderId="1" xfId="0" applyNumberFormat="1" applyFont="1" applyFill="1" applyBorder="1" applyAlignment="1">
      <alignment horizontal="center" vertical="center"/>
    </xf>
    <xf numFmtId="2" fontId="6" fillId="21" borderId="1" xfId="0" applyNumberFormat="1" applyFont="1" applyFill="1" applyBorder="1" applyAlignment="1" applyProtection="1">
      <alignment horizontal="center" vertical="center"/>
      <protection locked="0"/>
    </xf>
    <xf numFmtId="167" fontId="19" fillId="21" borderId="1" xfId="3" applyNumberFormat="1" applyFont="1" applyFill="1" applyBorder="1" applyAlignment="1" applyProtection="1">
      <alignment horizontal="center" vertical="center"/>
      <protection locked="0"/>
    </xf>
    <xf numFmtId="2" fontId="13" fillId="15" borderId="1" xfId="0" applyNumberFormat="1" applyFont="1" applyFill="1" applyBorder="1" applyAlignment="1">
      <alignment horizontal="center" vertical="center" wrapText="1"/>
    </xf>
    <xf numFmtId="49" fontId="6" fillId="0" borderId="1" xfId="0" applyNumberFormat="1" applyFont="1" applyBorder="1" applyAlignment="1" applyProtection="1">
      <alignment horizontal="center" vertical="center"/>
      <protection locked="0"/>
    </xf>
    <xf numFmtId="0" fontId="19" fillId="0" borderId="33" xfId="0" applyFont="1" applyBorder="1" applyAlignment="1">
      <alignment horizontal="center" vertical="center"/>
    </xf>
    <xf numFmtId="49" fontId="19" fillId="0" borderId="44" xfId="0" quotePrefix="1" applyNumberFormat="1" applyFont="1" applyBorder="1" applyAlignment="1">
      <alignment horizontal="center" vertical="center" wrapText="1"/>
    </xf>
    <xf numFmtId="49" fontId="26" fillId="13" borderId="1" xfId="0" applyNumberFormat="1" applyFont="1" applyFill="1" applyBorder="1" applyAlignment="1">
      <alignment horizontal="center" vertical="center" wrapText="1"/>
    </xf>
    <xf numFmtId="0" fontId="26" fillId="13" borderId="1" xfId="0" applyNumberFormat="1" applyFont="1" applyFill="1" applyBorder="1" applyAlignment="1">
      <alignment horizontal="center" vertical="center" wrapText="1"/>
    </xf>
    <xf numFmtId="49" fontId="26" fillId="14" borderId="1" xfId="0" applyNumberFormat="1" applyFont="1" applyFill="1" applyBorder="1" applyAlignment="1">
      <alignment horizontal="center" vertical="center" wrapText="1"/>
    </xf>
    <xf numFmtId="49" fontId="26" fillId="15" borderId="1" xfId="0" applyNumberFormat="1" applyFont="1" applyFill="1" applyBorder="1" applyAlignment="1">
      <alignment horizontal="center" vertical="center" wrapText="1"/>
    </xf>
    <xf numFmtId="0" fontId="28" fillId="15" borderId="1" xfId="0" applyFont="1" applyFill="1" applyBorder="1" applyAlignment="1">
      <alignment vertical="center" wrapText="1"/>
    </xf>
    <xf numFmtId="0" fontId="26" fillId="0" borderId="0" xfId="0" applyFont="1" applyFill="1" applyAlignment="1">
      <alignment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6" fillId="0" borderId="1" xfId="0" applyFont="1" applyFill="1" applyBorder="1" applyAlignment="1">
      <alignment horizontal="left" vertical="center" wrapText="1"/>
    </xf>
    <xf numFmtId="0" fontId="26" fillId="0" borderId="13" xfId="0" applyFont="1" applyFill="1" applyBorder="1" applyAlignment="1">
      <alignment vertical="top" wrapText="1"/>
    </xf>
    <xf numFmtId="0" fontId="26" fillId="0" borderId="1" xfId="0" applyFont="1" applyFill="1" applyBorder="1" applyAlignment="1">
      <alignment vertical="top" wrapText="1"/>
    </xf>
    <xf numFmtId="0" fontId="26" fillId="0" borderId="1" xfId="0" applyFont="1" applyFill="1" applyBorder="1" applyAlignment="1">
      <alignment horizontal="left" vertical="top" wrapText="1"/>
    </xf>
    <xf numFmtId="0" fontId="26" fillId="0" borderId="1" xfId="0" applyFont="1" applyFill="1" applyBorder="1" applyAlignment="1">
      <alignment vertical="center" wrapText="1"/>
    </xf>
    <xf numFmtId="0" fontId="26" fillId="0" borderId="1" xfId="0" applyFont="1" applyFill="1" applyBorder="1" applyAlignment="1" applyProtection="1">
      <alignment vertical="top" wrapText="1"/>
      <protection locked="0"/>
    </xf>
    <xf numFmtId="0" fontId="26" fillId="0" borderId="13" xfId="0" applyFont="1" applyFill="1" applyBorder="1" applyAlignment="1">
      <alignment vertical="center" wrapText="1"/>
    </xf>
    <xf numFmtId="0" fontId="26" fillId="0" borderId="2" xfId="0" applyFont="1" applyFill="1" applyBorder="1" applyAlignment="1">
      <alignment vertical="top" wrapText="1"/>
    </xf>
    <xf numFmtId="0" fontId="26" fillId="0" borderId="2" xfId="0" applyFont="1" applyFill="1" applyBorder="1" applyAlignment="1">
      <alignment horizontal="left" vertical="top" wrapText="1"/>
    </xf>
    <xf numFmtId="0" fontId="26" fillId="0" borderId="23" xfId="0" applyFont="1" applyFill="1" applyBorder="1" applyAlignment="1">
      <alignment vertical="top" wrapText="1"/>
    </xf>
    <xf numFmtId="0" fontId="26" fillId="0" borderId="3" xfId="0" applyFont="1" applyFill="1" applyBorder="1" applyAlignment="1">
      <alignment vertical="top" wrapText="1"/>
    </xf>
    <xf numFmtId="0" fontId="26" fillId="0" borderId="3" xfId="0" applyFont="1" applyFill="1" applyBorder="1" applyAlignment="1">
      <alignment horizontal="left" vertical="top" wrapText="1"/>
    </xf>
    <xf numFmtId="0" fontId="29" fillId="0" borderId="2" xfId="0" applyFont="1" applyFill="1" applyBorder="1" applyAlignment="1">
      <alignment vertical="center" wrapText="1"/>
    </xf>
    <xf numFmtId="0" fontId="29" fillId="0" borderId="23" xfId="0" applyFont="1" applyFill="1" applyBorder="1" applyAlignment="1">
      <alignment vertical="center" wrapText="1"/>
    </xf>
    <xf numFmtId="0" fontId="26" fillId="0" borderId="1" xfId="0" applyFont="1" applyFill="1" applyBorder="1" applyAlignment="1">
      <alignment horizontal="center" vertical="top" wrapText="1"/>
    </xf>
    <xf numFmtId="0" fontId="26" fillId="0" borderId="2" xfId="0" applyFont="1" applyFill="1" applyBorder="1" applyAlignment="1">
      <alignment horizontal="left" vertical="center" wrapText="1"/>
    </xf>
    <xf numFmtId="0" fontId="29" fillId="0" borderId="4" xfId="0" applyFont="1" applyFill="1" applyBorder="1" applyAlignment="1">
      <alignment horizontal="center" vertical="center" wrapText="1"/>
    </xf>
    <xf numFmtId="0" fontId="26" fillId="0" borderId="2" xfId="0" applyFont="1" applyFill="1" applyBorder="1" applyAlignment="1">
      <alignment vertical="center" wrapText="1"/>
    </xf>
    <xf numFmtId="0" fontId="26" fillId="0" borderId="13"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9" fillId="0" borderId="25" xfId="0" applyFont="1" applyFill="1" applyBorder="1" applyAlignment="1">
      <alignment horizontal="center" vertical="center" wrapText="1"/>
    </xf>
    <xf numFmtId="0" fontId="26" fillId="0" borderId="23" xfId="0" applyFont="1" applyFill="1" applyBorder="1" applyAlignment="1">
      <alignment vertical="center" wrapText="1"/>
    </xf>
    <xf numFmtId="0" fontId="29" fillId="0" borderId="23"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6" fillId="0" borderId="3" xfId="0" applyFont="1" applyFill="1" applyBorder="1" applyAlignment="1">
      <alignment vertical="center" wrapText="1"/>
    </xf>
    <xf numFmtId="0" fontId="29" fillId="0" borderId="13" xfId="0" applyFont="1" applyFill="1" applyBorder="1" applyAlignment="1">
      <alignment horizontal="center" vertical="center" wrapText="1"/>
    </xf>
    <xf numFmtId="0" fontId="26" fillId="0" borderId="23"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9" fillId="0" borderId="0" xfId="0" applyFont="1" applyFill="1" applyAlignment="1">
      <alignment horizontal="center" vertical="center" wrapText="1"/>
    </xf>
    <xf numFmtId="0" fontId="26" fillId="0" borderId="0" xfId="0" applyFont="1" applyFill="1" applyAlignment="1">
      <alignment horizontal="center" vertical="center" wrapText="1"/>
    </xf>
    <xf numFmtId="0" fontId="26" fillId="0" borderId="0" xfId="0" applyFont="1" applyFill="1" applyAlignment="1">
      <alignment vertical="top" wrapText="1"/>
    </xf>
    <xf numFmtId="0" fontId="29" fillId="0"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6" fillId="6" borderId="1" xfId="0" applyFont="1" applyFill="1" applyBorder="1" applyAlignment="1">
      <alignment vertical="center" wrapText="1"/>
    </xf>
    <xf numFmtId="0" fontId="6" fillId="0" borderId="1" xfId="0" applyFont="1" applyFill="1" applyBorder="1" applyAlignment="1">
      <alignment horizontal="left" vertical="top" wrapText="1"/>
    </xf>
    <xf numFmtId="164" fontId="34" fillId="22" borderId="13" xfId="2" applyFont="1" applyFill="1" applyBorder="1" applyAlignment="1" applyProtection="1">
      <alignment vertical="center"/>
    </xf>
    <xf numFmtId="2" fontId="34" fillId="22" borderId="1" xfId="0" applyNumberFormat="1" applyFont="1" applyFill="1" applyBorder="1" applyAlignment="1" applyProtection="1">
      <alignment horizontal="center" vertical="center"/>
    </xf>
    <xf numFmtId="164" fontId="29" fillId="22" borderId="13" xfId="2" applyFont="1" applyFill="1" applyBorder="1" applyAlignment="1" applyProtection="1">
      <alignment vertical="center" wrapText="1"/>
      <protection locked="0"/>
    </xf>
    <xf numFmtId="0" fontId="29" fillId="22" borderId="1" xfId="0" applyFont="1" applyFill="1" applyBorder="1" applyAlignment="1" applyProtection="1">
      <alignment horizontal="center" vertical="center" wrapText="1"/>
      <protection locked="0"/>
    </xf>
    <xf numFmtId="164" fontId="34" fillId="22" borderId="1" xfId="2" applyFont="1" applyFill="1" applyBorder="1" applyAlignment="1" applyProtection="1">
      <alignment horizontal="left" vertical="center"/>
    </xf>
    <xf numFmtId="0" fontId="34" fillId="22" borderId="1" xfId="0" applyFont="1" applyFill="1" applyBorder="1" applyAlignment="1">
      <alignment horizontal="center" vertical="center"/>
    </xf>
    <xf numFmtId="0" fontId="35" fillId="0" borderId="0" xfId="0" applyFont="1" applyProtection="1"/>
    <xf numFmtId="0" fontId="35" fillId="0" borderId="0" xfId="0" applyFont="1" applyFill="1" applyAlignment="1" applyProtection="1">
      <alignment horizontal="center"/>
    </xf>
    <xf numFmtId="165" fontId="34" fillId="23" borderId="1" xfId="0" applyNumberFormat="1" applyFont="1" applyFill="1" applyBorder="1" applyAlignment="1" applyProtection="1">
      <alignment vertical="center"/>
    </xf>
    <xf numFmtId="0" fontId="34" fillId="23" borderId="1" xfId="0" applyFont="1" applyFill="1" applyBorder="1" applyAlignment="1" applyProtection="1">
      <alignment horizontal="center" vertical="center"/>
    </xf>
    <xf numFmtId="0" fontId="26" fillId="0" borderId="1" xfId="0" applyFont="1" applyBorder="1" applyAlignment="1">
      <alignment vertical="center" wrapText="1"/>
    </xf>
    <xf numFmtId="0" fontId="26" fillId="0" borderId="1" xfId="0" applyFont="1" applyBorder="1" applyAlignment="1">
      <alignment vertical="top" wrapText="1"/>
    </xf>
    <xf numFmtId="0" fontId="26" fillId="0" borderId="1" xfId="0" applyFont="1" applyBorder="1" applyAlignment="1">
      <alignment horizontal="left" vertical="top" wrapText="1"/>
    </xf>
    <xf numFmtId="0" fontId="26" fillId="0" borderId="13"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1" xfId="0" applyFont="1" applyFill="1" applyBorder="1" applyAlignment="1">
      <alignment horizontal="left" vertical="center" wrapText="1"/>
    </xf>
    <xf numFmtId="0" fontId="26" fillId="0" borderId="6" xfId="0" applyFont="1" applyFill="1" applyBorder="1" applyAlignment="1">
      <alignment vertical="center" wrapText="1"/>
    </xf>
    <xf numFmtId="0" fontId="26" fillId="0" borderId="24" xfId="0" applyFont="1" applyFill="1" applyBorder="1" applyAlignment="1">
      <alignment vertical="center" wrapText="1"/>
    </xf>
    <xf numFmtId="0" fontId="26" fillId="0" borderId="9" xfId="0" applyFont="1" applyFill="1" applyBorder="1" applyAlignment="1">
      <alignment vertical="center" wrapText="1"/>
    </xf>
    <xf numFmtId="0" fontId="26" fillId="0" borderId="6" xfId="0" applyFont="1" applyFill="1" applyBorder="1" applyAlignment="1">
      <alignment horizontal="left" vertical="center" wrapText="1"/>
    </xf>
    <xf numFmtId="0" fontId="26" fillId="0" borderId="24"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6" fillId="0" borderId="0" xfId="0" applyFont="1" applyFill="1" applyAlignment="1">
      <alignment horizontal="left" vertical="center" wrapText="1"/>
    </xf>
    <xf numFmtId="0" fontId="29" fillId="0" borderId="2"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6" fillId="0" borderId="13" xfId="0" applyFont="1" applyFill="1" applyBorder="1" applyAlignment="1">
      <alignment horizontal="center" vertical="top" wrapText="1"/>
    </xf>
    <xf numFmtId="0" fontId="26" fillId="0" borderId="14" xfId="0" applyFont="1" applyFill="1" applyBorder="1" applyAlignment="1">
      <alignment horizontal="center" vertical="top" wrapText="1"/>
    </xf>
    <xf numFmtId="0" fontId="26" fillId="0" borderId="23"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3" fillId="0" borderId="8"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6" fillId="2" borderId="1" xfId="0" applyFont="1" applyFill="1" applyBorder="1" applyAlignment="1" applyProtection="1">
      <alignment horizontal="left" vertical="top" wrapText="1"/>
      <protection locked="0"/>
    </xf>
    <xf numFmtId="0" fontId="9" fillId="0" borderId="14"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7" fillId="2" borderId="4" xfId="0" applyFont="1" applyFill="1" applyBorder="1" applyAlignment="1">
      <alignment horizontal="left" vertical="top" wrapText="1"/>
    </xf>
    <xf numFmtId="0" fontId="7" fillId="2" borderId="5" xfId="0" applyFont="1" applyFill="1" applyBorder="1" applyAlignment="1">
      <alignment horizontal="left" vertical="top" wrapText="1"/>
    </xf>
    <xf numFmtId="0" fontId="7" fillId="2" borderId="6" xfId="0" applyFont="1" applyFill="1" applyBorder="1" applyAlignment="1">
      <alignment horizontal="left" vertical="top" wrapText="1"/>
    </xf>
    <xf numFmtId="0" fontId="7" fillId="2" borderId="25" xfId="0" applyFont="1" applyFill="1" applyBorder="1" applyAlignment="1">
      <alignment horizontal="left" vertical="top" wrapText="1"/>
    </xf>
    <xf numFmtId="0" fontId="7" fillId="2" borderId="0" xfId="0" applyFont="1" applyFill="1" applyBorder="1" applyAlignment="1">
      <alignment horizontal="left" vertical="top" wrapText="1"/>
    </xf>
    <xf numFmtId="0" fontId="7" fillId="2" borderId="24"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8" xfId="0" applyFont="1" applyFill="1" applyBorder="1" applyAlignment="1">
      <alignment horizontal="left" vertical="top" wrapText="1"/>
    </xf>
    <xf numFmtId="0" fontId="7" fillId="2" borderId="9" xfId="0" applyFont="1" applyFill="1" applyBorder="1" applyAlignment="1">
      <alignment horizontal="left" vertical="top" wrapText="1"/>
    </xf>
    <xf numFmtId="0" fontId="7" fillId="2" borderId="13" xfId="0" applyFont="1" applyFill="1" applyBorder="1" applyAlignment="1" applyProtection="1">
      <alignment horizontal="left" vertical="top" wrapText="1"/>
      <protection locked="0"/>
    </xf>
    <xf numFmtId="0" fontId="7" fillId="2" borderId="15" xfId="0" applyFont="1" applyFill="1" applyBorder="1" applyAlignment="1" applyProtection="1">
      <alignment horizontal="left" vertical="top" wrapText="1"/>
      <protection locked="0"/>
    </xf>
    <xf numFmtId="0" fontId="7" fillId="2" borderId="14" xfId="0" applyFont="1" applyFill="1" applyBorder="1" applyAlignment="1" applyProtection="1">
      <alignment horizontal="left" vertical="top" wrapText="1"/>
      <protection locked="0"/>
    </xf>
    <xf numFmtId="0" fontId="7" fillId="0" borderId="1" xfId="0" applyFont="1" applyBorder="1" applyAlignment="1" applyProtection="1">
      <alignment horizontal="left" vertical="center" wrapText="1"/>
    </xf>
    <xf numFmtId="0" fontId="19" fillId="0" borderId="26" xfId="0" applyFont="1" applyBorder="1" applyAlignment="1" applyProtection="1">
      <alignment horizontal="left" vertical="center" wrapText="1"/>
      <protection locked="0"/>
    </xf>
    <xf numFmtId="0" fontId="19" fillId="0" borderId="29" xfId="0" applyFont="1" applyBorder="1" applyAlignment="1" applyProtection="1">
      <alignment horizontal="left" vertical="center"/>
      <protection locked="0"/>
    </xf>
    <xf numFmtId="0" fontId="19" fillId="0" borderId="26" xfId="0" applyFont="1" applyBorder="1" applyAlignment="1" applyProtection="1">
      <alignment horizontal="left" vertical="center"/>
      <protection locked="0"/>
    </xf>
    <xf numFmtId="0" fontId="19" fillId="0" borderId="29" xfId="0" applyFont="1" applyBorder="1" applyAlignment="1" applyProtection="1">
      <alignment horizontal="left" vertical="center" wrapText="1"/>
      <protection locked="0"/>
    </xf>
    <xf numFmtId="0" fontId="19" fillId="11" borderId="26" xfId="0" applyFont="1" applyFill="1" applyBorder="1" applyAlignment="1" applyProtection="1">
      <alignment horizontal="left" vertical="top" wrapText="1"/>
      <protection locked="0"/>
    </xf>
    <xf numFmtId="0" fontId="19" fillId="11" borderId="34" xfId="0" applyFont="1" applyFill="1" applyBorder="1" applyAlignment="1" applyProtection="1">
      <alignment horizontal="left" vertical="top" wrapText="1"/>
      <protection locked="0"/>
    </xf>
    <xf numFmtId="0" fontId="19" fillId="11" borderId="35" xfId="0" applyFont="1" applyFill="1" applyBorder="1" applyAlignment="1" applyProtection="1">
      <alignment horizontal="left" vertical="top" wrapText="1"/>
      <protection locked="0"/>
    </xf>
    <xf numFmtId="0" fontId="19" fillId="11" borderId="36" xfId="0" applyFont="1" applyFill="1" applyBorder="1" applyAlignment="1" applyProtection="1">
      <alignment horizontal="left" vertical="top" wrapText="1"/>
      <protection locked="0"/>
    </xf>
    <xf numFmtId="0" fontId="6" fillId="0" borderId="14"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19" fillId="0" borderId="26" xfId="0" applyFont="1" applyBorder="1" applyAlignment="1" applyProtection="1">
      <alignment horizontal="left"/>
      <protection locked="0"/>
    </xf>
    <xf numFmtId="0" fontId="6" fillId="0" borderId="4"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25" xfId="0" applyFont="1" applyBorder="1" applyAlignment="1" applyProtection="1">
      <alignment horizontal="left" vertical="top" wrapText="1"/>
      <protection locked="0"/>
    </xf>
    <xf numFmtId="0" fontId="6" fillId="0" borderId="24" xfId="0" applyFont="1" applyBorder="1" applyAlignment="1" applyProtection="1">
      <alignment horizontal="left" vertical="top" wrapText="1"/>
      <protection locked="0"/>
    </xf>
    <xf numFmtId="0" fontId="19" fillId="11" borderId="38" xfId="0" applyFont="1" applyFill="1" applyBorder="1" applyAlignment="1" applyProtection="1">
      <alignment horizontal="left" vertical="top" wrapText="1"/>
      <protection locked="0"/>
    </xf>
    <xf numFmtId="0" fontId="19" fillId="11" borderId="39" xfId="0" applyFont="1" applyFill="1" applyBorder="1" applyAlignment="1" applyProtection="1">
      <alignment horizontal="left" vertical="top" wrapText="1"/>
      <protection locked="0"/>
    </xf>
    <xf numFmtId="0" fontId="19" fillId="11" borderId="40" xfId="0" applyFont="1" applyFill="1" applyBorder="1" applyAlignment="1" applyProtection="1">
      <alignment horizontal="left" vertical="top" wrapText="1"/>
      <protection locked="0"/>
    </xf>
    <xf numFmtId="0" fontId="19" fillId="0" borderId="26" xfId="0" applyFont="1" applyBorder="1" applyAlignment="1" applyProtection="1">
      <alignment horizontal="left" vertical="top" wrapText="1"/>
      <protection locked="0"/>
    </xf>
    <xf numFmtId="0" fontId="19" fillId="0" borderId="30" xfId="0" applyFont="1" applyBorder="1" applyAlignment="1" applyProtection="1">
      <alignment horizontal="left" vertical="top" wrapText="1"/>
      <protection locked="0"/>
    </xf>
    <xf numFmtId="0" fontId="6" fillId="0" borderId="13" xfId="0" applyFont="1" applyBorder="1" applyAlignment="1" applyProtection="1">
      <alignment vertical="center" wrapText="1"/>
      <protection locked="0"/>
    </xf>
    <xf numFmtId="0" fontId="6" fillId="0" borderId="14" xfId="0" applyFont="1" applyBorder="1" applyAlignment="1" applyProtection="1">
      <alignment vertical="center" wrapText="1"/>
      <protection locked="0"/>
    </xf>
    <xf numFmtId="0" fontId="6" fillId="0" borderId="13" xfId="0" applyFont="1" applyBorder="1" applyAlignment="1" applyProtection="1">
      <alignment horizontal="left" vertical="center" wrapText="1"/>
      <protection locked="0"/>
    </xf>
    <xf numFmtId="0" fontId="6" fillId="2" borderId="4" xfId="0" applyFont="1" applyFill="1" applyBorder="1" applyAlignment="1" applyProtection="1">
      <alignment horizontal="left" vertical="top" wrapText="1"/>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0" fontId="6" fillId="2" borderId="8" xfId="0" applyFont="1" applyFill="1" applyBorder="1" applyAlignment="1" applyProtection="1">
      <alignment horizontal="left" vertical="top" wrapText="1"/>
      <protection locked="0"/>
    </xf>
    <xf numFmtId="0" fontId="6" fillId="2" borderId="9" xfId="0" applyFont="1" applyFill="1" applyBorder="1" applyAlignment="1" applyProtection="1">
      <alignment horizontal="left" vertical="top" wrapText="1"/>
      <protection locked="0"/>
    </xf>
    <xf numFmtId="0" fontId="19" fillId="0" borderId="34" xfId="0" applyFont="1" applyBorder="1" applyAlignment="1" applyProtection="1">
      <alignment horizontal="left" vertical="top" wrapText="1"/>
      <protection locked="0"/>
    </xf>
    <xf numFmtId="0" fontId="19" fillId="0" borderId="36" xfId="0" applyFont="1" applyBorder="1" applyAlignment="1" applyProtection="1">
      <alignment horizontal="left" vertical="top" wrapText="1"/>
      <protection locked="0"/>
    </xf>
    <xf numFmtId="0" fontId="19" fillId="11" borderId="4" xfId="0" applyFont="1" applyFill="1" applyBorder="1" applyAlignment="1" applyProtection="1">
      <alignment horizontal="left" vertical="top" wrapText="1"/>
      <protection locked="0"/>
    </xf>
    <xf numFmtId="0" fontId="19" fillId="11" borderId="5" xfId="0" applyFont="1" applyFill="1" applyBorder="1" applyAlignment="1" applyProtection="1">
      <alignment horizontal="left" vertical="top" wrapText="1"/>
      <protection locked="0"/>
    </xf>
    <xf numFmtId="0" fontId="19" fillId="11" borderId="6" xfId="0" applyFont="1" applyFill="1" applyBorder="1" applyAlignment="1" applyProtection="1">
      <alignment horizontal="left" vertical="top" wrapText="1"/>
      <protection locked="0"/>
    </xf>
    <xf numFmtId="0" fontId="19" fillId="11" borderId="7" xfId="0" applyFont="1" applyFill="1" applyBorder="1" applyAlignment="1" applyProtection="1">
      <alignment horizontal="left" vertical="top" wrapText="1"/>
      <protection locked="0"/>
    </xf>
    <xf numFmtId="0" fontId="19" fillId="11" borderId="8" xfId="0" applyFont="1" applyFill="1" applyBorder="1" applyAlignment="1" applyProtection="1">
      <alignment horizontal="left" vertical="top" wrapText="1"/>
      <protection locked="0"/>
    </xf>
    <xf numFmtId="0" fontId="19" fillId="11" borderId="9" xfId="0" applyFont="1" applyFill="1" applyBorder="1" applyAlignment="1" applyProtection="1">
      <alignment horizontal="left" vertical="top" wrapText="1"/>
      <protection locked="0"/>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6" fillId="2" borderId="11" xfId="0" applyFont="1" applyFill="1" applyBorder="1" applyAlignment="1" applyProtection="1">
      <alignment horizontal="left" vertical="top" wrapText="1"/>
      <protection locked="0"/>
    </xf>
    <xf numFmtId="0" fontId="6" fillId="2" borderId="12" xfId="0" applyFont="1" applyFill="1" applyBorder="1" applyAlignment="1" applyProtection="1">
      <alignment horizontal="left" vertical="top" wrapText="1"/>
      <protection locked="0"/>
    </xf>
    <xf numFmtId="0" fontId="6" fillId="2" borderId="0" xfId="0" applyFont="1" applyFill="1" applyBorder="1" applyAlignment="1" applyProtection="1">
      <alignment horizontal="left" vertical="top" wrapText="1"/>
      <protection locked="0"/>
    </xf>
    <xf numFmtId="0" fontId="6" fillId="2" borderId="22" xfId="0" applyFont="1" applyFill="1" applyBorder="1" applyAlignment="1" applyProtection="1">
      <alignment horizontal="left" vertical="top" wrapText="1"/>
      <protection locked="0"/>
    </xf>
    <xf numFmtId="0" fontId="6" fillId="2" borderId="17" xfId="0" applyFont="1" applyFill="1" applyBorder="1" applyAlignment="1" applyProtection="1">
      <alignment horizontal="left" vertical="top" wrapText="1"/>
      <protection locked="0"/>
    </xf>
    <xf numFmtId="0" fontId="6" fillId="2" borderId="18" xfId="0" applyFont="1" applyFill="1" applyBorder="1" applyAlignment="1" applyProtection="1">
      <alignment horizontal="left" vertical="top" wrapText="1"/>
      <protection locked="0"/>
    </xf>
    <xf numFmtId="0" fontId="6" fillId="0" borderId="14" xfId="0" applyFont="1" applyFill="1" applyBorder="1" applyAlignment="1" applyProtection="1">
      <alignment horizontal="left" vertical="top" wrapText="1"/>
      <protection locked="0"/>
    </xf>
    <xf numFmtId="0" fontId="6" fillId="0" borderId="1" xfId="0" applyFont="1" applyFill="1" applyBorder="1" applyAlignment="1" applyProtection="1">
      <alignment horizontal="left" vertical="top" wrapText="1"/>
      <protection locked="0"/>
    </xf>
    <xf numFmtId="0" fontId="6" fillId="0" borderId="14"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8" fillId="0" borderId="13" xfId="0" applyFont="1" applyBorder="1" applyAlignment="1">
      <alignment horizontal="center"/>
    </xf>
    <xf numFmtId="0" fontId="8" fillId="0" borderId="14" xfId="0" applyFont="1" applyBorder="1" applyAlignment="1">
      <alignment horizontal="center"/>
    </xf>
    <xf numFmtId="0" fontId="9" fillId="0" borderId="14" xfId="0" applyFont="1" applyBorder="1" applyAlignment="1" applyProtection="1">
      <alignment horizontal="center"/>
      <protection locked="0"/>
    </xf>
    <xf numFmtId="0" fontId="9" fillId="0" borderId="1" xfId="0" applyFont="1" applyBorder="1" applyAlignment="1" applyProtection="1">
      <alignment horizontal="center"/>
      <protection locked="0"/>
    </xf>
    <xf numFmtId="0" fontId="8" fillId="0" borderId="1" xfId="0" applyFont="1" applyBorder="1" applyAlignment="1">
      <alignment horizontal="center"/>
    </xf>
    <xf numFmtId="0" fontId="7" fillId="0" borderId="14" xfId="0" applyFont="1" applyBorder="1" applyAlignment="1">
      <alignment horizontal="left" vertical="top"/>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xf>
    <xf numFmtId="0" fontId="13" fillId="0" borderId="1" xfId="0" applyFont="1" applyBorder="1" applyAlignment="1" applyProtection="1">
      <alignment horizontal="left" vertical="center" wrapText="1"/>
      <protection locked="0"/>
    </xf>
    <xf numFmtId="0" fontId="13" fillId="0" borderId="1" xfId="0" applyFont="1" applyBorder="1" applyAlignment="1" applyProtection="1">
      <alignment horizontal="left" vertical="center"/>
      <protection locked="0"/>
    </xf>
    <xf numFmtId="0" fontId="4" fillId="4" borderId="1" xfId="0" applyFont="1" applyFill="1" applyBorder="1" applyAlignment="1" applyProtection="1">
      <alignment horizontal="center" vertical="center" wrapText="1"/>
      <protection locked="0"/>
    </xf>
    <xf numFmtId="0" fontId="9" fillId="0" borderId="15" xfId="0" applyFont="1" applyBorder="1" applyAlignment="1" applyProtection="1">
      <alignment horizontal="center" vertical="center"/>
      <protection locked="0"/>
    </xf>
    <xf numFmtId="0" fontId="24" fillId="0" borderId="29" xfId="0" applyFont="1" applyBorder="1" applyAlignment="1" applyProtection="1">
      <alignment horizontal="left" vertical="top" wrapText="1"/>
      <protection locked="0"/>
    </xf>
    <xf numFmtId="0" fontId="4" fillId="4" borderId="14" xfId="0" applyFont="1" applyFill="1" applyBorder="1" applyAlignment="1" applyProtection="1">
      <alignment horizontal="center" vertical="center" wrapText="1"/>
      <protection locked="0"/>
    </xf>
    <xf numFmtId="0" fontId="19" fillId="0" borderId="30" xfId="0" applyFont="1" applyBorder="1" applyAlignment="1" applyProtection="1">
      <alignment horizontal="left" vertical="center" wrapText="1"/>
      <protection locked="0"/>
    </xf>
    <xf numFmtId="0" fontId="24" fillId="0" borderId="29" xfId="0" applyFont="1" applyBorder="1" applyAlignment="1" applyProtection="1">
      <alignment horizontal="left" vertical="center" wrapText="1"/>
      <protection locked="0"/>
    </xf>
    <xf numFmtId="0" fontId="19" fillId="0" borderId="28" xfId="0" applyFont="1" applyBorder="1" applyAlignment="1" applyProtection="1">
      <alignment horizontal="left" vertical="center" wrapText="1"/>
      <protection locked="0"/>
    </xf>
    <xf numFmtId="0" fontId="24" fillId="0" borderId="28" xfId="0" applyFont="1" applyBorder="1" applyAlignment="1" applyProtection="1">
      <alignment horizontal="left" vertical="center" wrapText="1"/>
      <protection locked="0"/>
    </xf>
    <xf numFmtId="0" fontId="6" fillId="0" borderId="31" xfId="0" applyFont="1" applyBorder="1" applyAlignment="1" applyProtection="1">
      <alignment horizontal="left"/>
      <protection locked="0"/>
    </xf>
    <xf numFmtId="0" fontId="6" fillId="0" borderId="32" xfId="0" applyFont="1" applyBorder="1" applyAlignment="1" applyProtection="1">
      <alignment horizontal="left"/>
      <protection locked="0"/>
    </xf>
    <xf numFmtId="0" fontId="3" fillId="3" borderId="5" xfId="0" applyFont="1" applyFill="1" applyBorder="1" applyAlignment="1" applyProtection="1">
      <alignment horizontal="center"/>
      <protection locked="0"/>
    </xf>
    <xf numFmtId="0" fontId="3" fillId="3" borderId="6" xfId="0" applyFont="1" applyFill="1" applyBorder="1" applyAlignment="1" applyProtection="1">
      <alignment horizontal="center"/>
      <protection locked="0"/>
    </xf>
    <xf numFmtId="0" fontId="4" fillId="3" borderId="8" xfId="0" applyFont="1" applyFill="1" applyBorder="1" applyAlignment="1" applyProtection="1">
      <alignment horizontal="center"/>
      <protection locked="0"/>
    </xf>
    <xf numFmtId="0" fontId="4" fillId="3" borderId="9" xfId="0" applyFont="1" applyFill="1" applyBorder="1" applyAlignment="1" applyProtection="1">
      <alignment horizontal="center"/>
      <protection locked="0"/>
    </xf>
    <xf numFmtId="0" fontId="5" fillId="0" borderId="0" xfId="0" applyFont="1" applyAlignment="1" applyProtection="1">
      <alignment horizontal="left" vertical="center"/>
      <protection locked="0"/>
    </xf>
    <xf numFmtId="0" fontId="13" fillId="0" borderId="0" xfId="0" applyFont="1" applyAlignment="1" applyProtection="1">
      <alignment horizontal="left" vertical="center"/>
      <protection locked="0"/>
    </xf>
    <xf numFmtId="0" fontId="5" fillId="0" borderId="8" xfId="0" applyFont="1" applyBorder="1" applyAlignment="1" applyProtection="1">
      <alignment horizontal="left" vertical="center" wrapText="1"/>
      <protection locked="0"/>
    </xf>
    <xf numFmtId="0" fontId="7" fillId="2" borderId="4" xfId="0" applyFont="1" applyFill="1" applyBorder="1" applyAlignment="1" applyProtection="1">
      <alignment horizontal="left" vertical="top" wrapText="1"/>
      <protection locked="0"/>
    </xf>
    <xf numFmtId="0" fontId="7" fillId="2" borderId="5" xfId="0" applyFont="1" applyFill="1" applyBorder="1" applyAlignment="1" applyProtection="1">
      <alignment horizontal="left" vertical="top" wrapText="1"/>
      <protection locked="0"/>
    </xf>
    <xf numFmtId="0" fontId="7" fillId="2" borderId="6" xfId="0" applyFont="1" applyFill="1" applyBorder="1" applyAlignment="1" applyProtection="1">
      <alignment horizontal="left" vertical="top" wrapText="1"/>
      <protection locked="0"/>
    </xf>
    <xf numFmtId="0" fontId="7" fillId="7" borderId="25" xfId="0" applyFont="1" applyFill="1" applyBorder="1" applyAlignment="1" applyProtection="1">
      <alignment horizontal="left" vertical="top" wrapText="1"/>
      <protection locked="0"/>
    </xf>
    <xf numFmtId="0" fontId="7" fillId="7" borderId="0" xfId="0" applyFont="1" applyFill="1" applyBorder="1" applyAlignment="1" applyProtection="1">
      <alignment horizontal="left" vertical="top" wrapText="1"/>
      <protection locked="0"/>
    </xf>
    <xf numFmtId="0" fontId="7" fillId="7" borderId="24" xfId="0" applyFont="1" applyFill="1" applyBorder="1" applyAlignment="1" applyProtection="1">
      <alignment horizontal="left" vertical="top" wrapText="1"/>
      <protection locked="0"/>
    </xf>
    <xf numFmtId="0" fontId="7" fillId="2" borderId="7" xfId="0" applyFont="1" applyFill="1" applyBorder="1" applyAlignment="1" applyProtection="1">
      <alignment horizontal="left" vertical="top" wrapText="1"/>
      <protection locked="0"/>
    </xf>
    <xf numFmtId="0" fontId="7" fillId="2" borderId="8" xfId="0" applyFont="1" applyFill="1" applyBorder="1" applyAlignment="1" applyProtection="1">
      <alignment horizontal="left" vertical="top" wrapText="1"/>
      <protection locked="0"/>
    </xf>
    <xf numFmtId="0" fontId="7" fillId="2" borderId="9" xfId="0" applyFont="1" applyFill="1" applyBorder="1" applyAlignment="1" applyProtection="1">
      <alignment horizontal="left" vertical="top" wrapText="1"/>
      <protection locked="0"/>
    </xf>
    <xf numFmtId="0" fontId="7" fillId="0" borderId="13" xfId="0" applyFont="1" applyBorder="1" applyAlignment="1" applyProtection="1">
      <alignment horizontal="left" vertical="top" wrapText="1"/>
    </xf>
    <xf numFmtId="0" fontId="7" fillId="0" borderId="14" xfId="0" applyFont="1" applyBorder="1" applyAlignment="1" applyProtection="1">
      <alignment horizontal="left" vertical="top" wrapText="1"/>
    </xf>
    <xf numFmtId="0" fontId="19" fillId="0" borderId="28" xfId="0" applyFont="1" applyBorder="1" applyAlignment="1" applyProtection="1">
      <alignment horizontal="left" vertical="top" wrapText="1"/>
      <protection locked="0"/>
    </xf>
    <xf numFmtId="0" fontId="7" fillId="0" borderId="3" xfId="0" applyFont="1" applyBorder="1" applyAlignment="1" applyProtection="1">
      <alignment horizontal="left" vertical="top" wrapText="1"/>
    </xf>
    <xf numFmtId="0" fontId="19" fillId="0" borderId="30" xfId="0" applyFont="1" applyBorder="1" applyAlignment="1" applyProtection="1">
      <alignment horizontal="left" vertical="center"/>
      <protection locked="0"/>
    </xf>
    <xf numFmtId="0" fontId="19" fillId="0" borderId="28" xfId="0" applyFont="1" applyBorder="1" applyAlignment="1" applyProtection="1">
      <alignment horizontal="left" vertical="center"/>
      <protection locked="0"/>
    </xf>
    <xf numFmtId="0" fontId="19" fillId="0" borderId="42" xfId="0" applyFont="1" applyBorder="1" applyAlignment="1" applyProtection="1">
      <alignment horizontal="left" vertical="center" wrapText="1"/>
      <protection locked="0"/>
    </xf>
    <xf numFmtId="0" fontId="19" fillId="0" borderId="43" xfId="0" applyFont="1" applyBorder="1" applyAlignment="1" applyProtection="1">
      <alignment horizontal="left" vertical="center" wrapText="1"/>
      <protection locked="0"/>
    </xf>
    <xf numFmtId="0" fontId="8" fillId="0" borderId="1" xfId="0" applyFont="1" applyBorder="1" applyAlignment="1">
      <alignment horizontal="center" vertical="center"/>
    </xf>
    <xf numFmtId="0" fontId="6" fillId="0" borderId="14" xfId="0" applyFont="1" applyFill="1" applyBorder="1" applyAlignment="1" applyProtection="1">
      <alignment horizontal="left" vertical="center" wrapText="1"/>
      <protection locked="0"/>
    </xf>
    <xf numFmtId="0" fontId="6" fillId="0" borderId="1"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left" vertical="center" wrapText="1"/>
      <protection locked="0"/>
    </xf>
    <xf numFmtId="0" fontId="7" fillId="2" borderId="15" xfId="0" applyFont="1" applyFill="1" applyBorder="1" applyAlignment="1" applyProtection="1">
      <alignment horizontal="left" vertical="center" wrapText="1"/>
      <protection locked="0"/>
    </xf>
    <xf numFmtId="0" fontId="7" fillId="2" borderId="14" xfId="0" applyFont="1" applyFill="1" applyBorder="1" applyAlignment="1" applyProtection="1">
      <alignment horizontal="left" vertical="center" wrapText="1"/>
      <protection locked="0"/>
    </xf>
    <xf numFmtId="0" fontId="9" fillId="0" borderId="14" xfId="0" applyFont="1" applyBorder="1" applyAlignment="1" applyProtection="1">
      <alignment horizontal="center" vertical="top"/>
      <protection locked="0"/>
    </xf>
    <xf numFmtId="0" fontId="9" fillId="0" borderId="1" xfId="0" applyFont="1" applyBorder="1" applyAlignment="1" applyProtection="1">
      <alignment horizontal="center" vertical="top"/>
      <protection locked="0"/>
    </xf>
    <xf numFmtId="0" fontId="7" fillId="0" borderId="1" xfId="0" applyFont="1" applyBorder="1" applyAlignment="1">
      <alignment horizontal="left" vertical="top" wrapText="1"/>
    </xf>
    <xf numFmtId="0" fontId="16" fillId="0" borderId="1" xfId="0" applyFont="1" applyBorder="1" applyAlignment="1">
      <alignment horizontal="left" vertical="top" wrapText="1"/>
    </xf>
    <xf numFmtId="0" fontId="16" fillId="0" borderId="1" xfId="0" applyFont="1" applyBorder="1" applyAlignment="1">
      <alignment horizontal="left" vertical="center"/>
    </xf>
    <xf numFmtId="0" fontId="16" fillId="0" borderId="1" xfId="0" applyFont="1" applyBorder="1" applyAlignment="1">
      <alignment horizontal="left" vertical="center" wrapText="1"/>
    </xf>
    <xf numFmtId="0" fontId="16" fillId="0" borderId="13" xfId="0" applyFont="1" applyBorder="1" applyAlignment="1">
      <alignment horizontal="left" vertical="top" wrapText="1"/>
    </xf>
    <xf numFmtId="0" fontId="16" fillId="0" borderId="15" xfId="0" applyFont="1" applyBorder="1" applyAlignment="1">
      <alignment horizontal="left" vertical="top" wrapText="1"/>
    </xf>
    <xf numFmtId="0" fontId="16" fillId="0" borderId="14" xfId="0" applyFont="1" applyBorder="1" applyAlignment="1">
      <alignment horizontal="left" vertical="top" wrapText="1"/>
    </xf>
    <xf numFmtId="0" fontId="16" fillId="2" borderId="1" xfId="0" applyFont="1" applyFill="1" applyBorder="1" applyAlignment="1">
      <alignment horizontal="left" vertical="center"/>
    </xf>
    <xf numFmtId="0" fontId="16" fillId="14" borderId="2" xfId="0" applyFont="1" applyFill="1" applyBorder="1" applyAlignment="1">
      <alignment horizontal="center" vertical="center" wrapText="1"/>
    </xf>
    <xf numFmtId="0" fontId="16" fillId="14" borderId="3" xfId="0" applyFont="1" applyFill="1" applyBorder="1" applyAlignment="1">
      <alignment horizontal="center" vertical="center" wrapText="1"/>
    </xf>
    <xf numFmtId="0" fontId="16" fillId="14" borderId="1" xfId="0" applyFont="1" applyFill="1" applyBorder="1" applyAlignment="1">
      <alignment horizontal="center" vertical="center"/>
    </xf>
    <xf numFmtId="0" fontId="16" fillId="0" borderId="1" xfId="0" applyFont="1" applyBorder="1" applyAlignment="1">
      <alignment horizontal="left" wrapText="1"/>
    </xf>
    <xf numFmtId="0" fontId="16" fillId="14" borderId="13" xfId="0" applyFont="1" applyFill="1" applyBorder="1" applyAlignment="1">
      <alignment horizontal="center" vertical="center"/>
    </xf>
    <xf numFmtId="0" fontId="16" fillId="14" borderId="15" xfId="0" applyFont="1" applyFill="1" applyBorder="1" applyAlignment="1">
      <alignment horizontal="center" vertical="center"/>
    </xf>
    <xf numFmtId="0" fontId="16" fillId="14" borderId="14" xfId="0" applyFont="1" applyFill="1" applyBorder="1" applyAlignment="1">
      <alignment horizontal="center" vertical="center"/>
    </xf>
    <xf numFmtId="0" fontId="16" fillId="14" borderId="1" xfId="0" applyFont="1" applyFill="1" applyBorder="1" applyAlignment="1">
      <alignment horizontal="center" vertical="center" wrapText="1"/>
    </xf>
    <xf numFmtId="0" fontId="34" fillId="22" borderId="1" xfId="0" applyFont="1" applyFill="1" applyBorder="1" applyAlignment="1" applyProtection="1">
      <alignment horizontal="center" vertical="center"/>
    </xf>
    <xf numFmtId="0" fontId="12" fillId="0" borderId="0"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6" fillId="0" borderId="13" xfId="0" applyFont="1" applyFill="1" applyBorder="1" applyAlignment="1" applyProtection="1">
      <alignment horizontal="left" vertical="center" wrapText="1"/>
    </xf>
    <xf numFmtId="0" fontId="6" fillId="0" borderId="15" xfId="0" applyFont="1" applyFill="1" applyBorder="1" applyAlignment="1" applyProtection="1">
      <alignment horizontal="left" vertical="center" wrapText="1"/>
    </xf>
    <xf numFmtId="0" fontId="6" fillId="0" borderId="14" xfId="0" applyFont="1" applyFill="1" applyBorder="1" applyAlignment="1" applyProtection="1">
      <alignment horizontal="left" vertical="center" wrapText="1"/>
    </xf>
    <xf numFmtId="0" fontId="6" fillId="0" borderId="13" xfId="0" applyFont="1" applyFill="1" applyBorder="1" applyAlignment="1" applyProtection="1">
      <alignment horizontal="left" vertical="top" wrapText="1"/>
    </xf>
    <xf numFmtId="0" fontId="6" fillId="0" borderId="15" xfId="0" applyFont="1" applyFill="1" applyBorder="1" applyAlignment="1" applyProtection="1">
      <alignment horizontal="left" vertical="top" wrapText="1"/>
    </xf>
    <xf numFmtId="0" fontId="6" fillId="0" borderId="14" xfId="0" applyFont="1" applyFill="1" applyBorder="1" applyAlignment="1" applyProtection="1">
      <alignment horizontal="left" vertical="top" wrapText="1"/>
    </xf>
    <xf numFmtId="0" fontId="6" fillId="0" borderId="1" xfId="0" applyFont="1" applyFill="1" applyBorder="1" applyAlignment="1" applyProtection="1">
      <alignment horizontal="left" vertical="top" wrapText="1"/>
    </xf>
    <xf numFmtId="0" fontId="8" fillId="0" borderId="0" xfId="0" applyFont="1" applyAlignment="1" applyProtection="1">
      <alignment horizontal="left" vertical="center"/>
    </xf>
    <xf numFmtId="0" fontId="7" fillId="0" borderId="0" xfId="0" applyFont="1" applyAlignment="1" applyProtection="1">
      <alignment horizontal="left" vertical="center"/>
    </xf>
    <xf numFmtId="0" fontId="2" fillId="0" borderId="10" xfId="0" applyFont="1" applyBorder="1" applyAlignment="1" applyProtection="1">
      <alignment horizontal="left" vertical="top" wrapText="1"/>
    </xf>
    <xf numFmtId="0" fontId="2" fillId="0" borderId="12" xfId="0" applyFont="1" applyBorder="1" applyAlignment="1" applyProtection="1">
      <alignment horizontal="left" vertical="top" wrapText="1"/>
    </xf>
    <xf numFmtId="0" fontId="2" fillId="0" borderId="21" xfId="0" applyFont="1" applyBorder="1" applyAlignment="1" applyProtection="1">
      <alignment horizontal="left" vertical="top" wrapText="1"/>
    </xf>
    <xf numFmtId="0" fontId="2" fillId="0" borderId="22" xfId="0" applyFont="1" applyBorder="1" applyAlignment="1" applyProtection="1">
      <alignment horizontal="left" vertical="top" wrapText="1"/>
    </xf>
    <xf numFmtId="0" fontId="2" fillId="0" borderId="16" xfId="0" applyFont="1" applyBorder="1" applyAlignment="1" applyProtection="1">
      <alignment horizontal="left" vertical="top" wrapText="1"/>
    </xf>
    <xf numFmtId="0" fontId="2" fillId="0" borderId="18" xfId="0" applyFont="1" applyBorder="1" applyAlignment="1" applyProtection="1">
      <alignment horizontal="left" vertical="top" wrapText="1"/>
    </xf>
    <xf numFmtId="0" fontId="9" fillId="4" borderId="1" xfId="0" applyFont="1" applyFill="1" applyBorder="1" applyAlignment="1" applyProtection="1">
      <alignment horizontal="center" vertical="center" wrapText="1"/>
    </xf>
    <xf numFmtId="0" fontId="7" fillId="0" borderId="1" xfId="0" applyFont="1" applyBorder="1" applyAlignment="1" applyProtection="1">
      <alignment horizontal="left" vertical="center"/>
    </xf>
    <xf numFmtId="0" fontId="4" fillId="0" borderId="1" xfId="0" applyFont="1" applyBorder="1" applyAlignment="1">
      <alignment horizontal="center" vertical="center" wrapText="1"/>
    </xf>
    <xf numFmtId="0" fontId="4" fillId="13" borderId="3" xfId="0" applyFont="1" applyFill="1" applyBorder="1" applyAlignment="1">
      <alignment horizontal="left" vertical="center" wrapText="1"/>
    </xf>
    <xf numFmtId="0" fontId="4" fillId="13" borderId="1" xfId="0" applyFont="1" applyFill="1" applyBorder="1" applyAlignment="1">
      <alignment horizontal="left" vertical="center" wrapText="1"/>
    </xf>
    <xf numFmtId="0" fontId="4" fillId="0" borderId="13" xfId="0" applyFont="1" applyBorder="1" applyAlignment="1">
      <alignment horizontal="center" vertical="center" wrapText="1"/>
    </xf>
    <xf numFmtId="0" fontId="4" fillId="0" borderId="4" xfId="0" applyFont="1" applyBorder="1" applyAlignment="1">
      <alignment horizontal="center" vertical="center" wrapText="1"/>
    </xf>
    <xf numFmtId="0" fontId="29" fillId="0" borderId="1" xfId="0" applyFont="1" applyBorder="1" applyAlignment="1">
      <alignment horizontal="center" vertical="center" wrapText="1"/>
    </xf>
    <xf numFmtId="2" fontId="13" fillId="13" borderId="23" xfId="0" applyNumberFormat="1" applyFont="1" applyFill="1" applyBorder="1" applyAlignment="1">
      <alignment horizontal="center" vertical="center" wrapText="1"/>
    </xf>
    <xf numFmtId="2" fontId="13" fillId="13" borderId="3" xfId="0" applyNumberFormat="1" applyFont="1" applyFill="1" applyBorder="1" applyAlignment="1">
      <alignment horizontal="center" vertical="center" wrapText="1"/>
    </xf>
    <xf numFmtId="0" fontId="26" fillId="13" borderId="2" xfId="0" applyFont="1" applyFill="1" applyBorder="1" applyAlignment="1">
      <alignment horizontal="left" vertical="center" wrapText="1"/>
    </xf>
    <xf numFmtId="0" fontId="26" fillId="13" borderId="3" xfId="0" applyFont="1" applyFill="1" applyBorder="1" applyAlignment="1">
      <alignment horizontal="left"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2" fontId="13" fillId="13" borderId="2" xfId="0" applyNumberFormat="1" applyFont="1" applyFill="1" applyBorder="1" applyAlignment="1">
      <alignment horizontal="center" vertical="center" wrapText="1"/>
    </xf>
    <xf numFmtId="0" fontId="26" fillId="13" borderId="23" xfId="0" applyFont="1" applyFill="1" applyBorder="1" applyAlignment="1">
      <alignment horizontal="left" vertical="center" wrapText="1"/>
    </xf>
    <xf numFmtId="0" fontId="29" fillId="0" borderId="23" xfId="0" applyFont="1" applyBorder="1" applyAlignment="1">
      <alignment horizontal="center" vertical="center" wrapText="1"/>
    </xf>
    <xf numFmtId="0" fontId="4" fillId="14" borderId="1" xfId="0" applyFont="1" applyFill="1" applyBorder="1" applyAlignment="1">
      <alignment horizontal="left" vertical="center" wrapText="1"/>
    </xf>
    <xf numFmtId="0" fontId="4" fillId="14" borderId="1" xfId="0" applyFont="1" applyFill="1" applyBorder="1" applyAlignment="1">
      <alignment horizontal="center" vertical="center" wrapText="1"/>
    </xf>
    <xf numFmtId="2" fontId="13" fillId="14" borderId="1" xfId="0" applyNumberFormat="1" applyFont="1" applyFill="1" applyBorder="1" applyAlignment="1">
      <alignment horizontal="center" vertical="center" wrapText="1"/>
    </xf>
    <xf numFmtId="0" fontId="26" fillId="14" borderId="2" xfId="0" applyFont="1" applyFill="1" applyBorder="1" applyAlignment="1">
      <alignment horizontal="left" vertical="center" wrapText="1"/>
    </xf>
    <xf numFmtId="0" fontId="26" fillId="14" borderId="3" xfId="0" applyFont="1" applyFill="1" applyBorder="1" applyAlignment="1">
      <alignment horizontal="left" vertical="center" wrapText="1"/>
    </xf>
    <xf numFmtId="0" fontId="29" fillId="14" borderId="2" xfId="0" applyFont="1" applyFill="1" applyBorder="1" applyAlignment="1">
      <alignment horizontal="center" vertical="center" wrapText="1"/>
    </xf>
    <xf numFmtId="0" fontId="29" fillId="14" borderId="3" xfId="0" applyFont="1" applyFill="1" applyBorder="1" applyAlignment="1">
      <alignment horizontal="center" vertical="center" wrapText="1"/>
    </xf>
    <xf numFmtId="0" fontId="4" fillId="15" borderId="1" xfId="0" applyFont="1" applyFill="1" applyBorder="1" applyAlignment="1">
      <alignment horizontal="left" vertical="center" wrapText="1"/>
    </xf>
    <xf numFmtId="0" fontId="26" fillId="15" borderId="2" xfId="0" applyFont="1" applyFill="1" applyBorder="1" applyAlignment="1">
      <alignment horizontal="left" vertical="center" wrapText="1"/>
    </xf>
    <xf numFmtId="0" fontId="26" fillId="15" borderId="23" xfId="0" applyFont="1" applyFill="1" applyBorder="1" applyAlignment="1">
      <alignment horizontal="left" vertical="center" wrapText="1"/>
    </xf>
    <xf numFmtId="0" fontId="26" fillId="15" borderId="3" xfId="0" applyFont="1" applyFill="1" applyBorder="1" applyAlignment="1">
      <alignment horizontal="left" vertical="center" wrapText="1"/>
    </xf>
    <xf numFmtId="2" fontId="13" fillId="15" borderId="1" xfId="0" applyNumberFormat="1" applyFont="1" applyFill="1" applyBorder="1" applyAlignment="1">
      <alignment horizontal="center" vertical="center" wrapText="1"/>
    </xf>
    <xf numFmtId="2" fontId="13" fillId="15" borderId="2" xfId="0" applyNumberFormat="1" applyFont="1" applyFill="1" applyBorder="1" applyAlignment="1">
      <alignment horizontal="center" vertical="center" wrapText="1"/>
    </xf>
    <xf numFmtId="2" fontId="13" fillId="15" borderId="23" xfId="0" applyNumberFormat="1" applyFont="1" applyFill="1" applyBorder="1" applyAlignment="1">
      <alignment horizontal="center" vertical="center" wrapText="1"/>
    </xf>
    <xf numFmtId="2" fontId="13" fillId="15" borderId="3" xfId="0" applyNumberFormat="1" applyFont="1" applyFill="1" applyBorder="1" applyAlignment="1">
      <alignment horizontal="center" vertical="center" wrapText="1"/>
    </xf>
    <xf numFmtId="0" fontId="29" fillId="0" borderId="4"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9" xfId="0" applyFont="1" applyBorder="1" applyAlignment="1">
      <alignment horizontal="center" vertical="center" wrapText="1"/>
    </xf>
    <xf numFmtId="2" fontId="13" fillId="14" borderId="2" xfId="0" applyNumberFormat="1" applyFont="1" applyFill="1" applyBorder="1" applyAlignment="1">
      <alignment horizontal="center" vertical="center" wrapText="1"/>
    </xf>
    <xf numFmtId="2" fontId="13" fillId="14" borderId="3" xfId="0" applyNumberFormat="1" applyFont="1" applyFill="1" applyBorder="1" applyAlignment="1">
      <alignment horizontal="center" vertical="center" wrapText="1"/>
    </xf>
    <xf numFmtId="0" fontId="4" fillId="0" borderId="3" xfId="0" applyFont="1" applyBorder="1" applyAlignment="1">
      <alignment horizontal="center" vertical="center" wrapText="1"/>
    </xf>
    <xf numFmtId="2" fontId="13" fillId="13" borderId="1" xfId="0" applyNumberFormat="1" applyFont="1" applyFill="1" applyBorder="1" applyAlignment="1">
      <alignment horizontal="center" vertical="center" wrapText="1"/>
    </xf>
    <xf numFmtId="0" fontId="36" fillId="0" borderId="0" xfId="0" applyFont="1" applyAlignment="1">
      <alignment vertical="center"/>
    </xf>
  </cellXfs>
  <cellStyles count="4">
    <cellStyle name="Comma" xfId="3" builtinId="3"/>
    <cellStyle name="Comma [0]" xfId="2" builtinId="6"/>
    <cellStyle name="Normal" xfId="0" builtinId="0"/>
    <cellStyle name="Percent 2" xfId="1"/>
  </cellStyles>
  <dxfs count="1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66886</xdr:colOff>
      <xdr:row>0</xdr:row>
      <xdr:rowOff>97366</xdr:rowOff>
    </xdr:from>
    <xdr:to>
      <xdr:col>2</xdr:col>
      <xdr:colOff>402166</xdr:colOff>
      <xdr:row>1</xdr:row>
      <xdr:rowOff>154516</xdr:rowOff>
    </xdr:to>
    <xdr:sp macro="" textlink="">
      <xdr:nvSpPr>
        <xdr:cNvPr id="2" name="Rounded Rectangle 1">
          <a:extLst>
            <a:ext uri="{FF2B5EF4-FFF2-40B4-BE49-F238E27FC236}">
              <a16:creationId xmlns:a16="http://schemas.microsoft.com/office/drawing/2014/main" id="{00000000-0008-0000-0100-000002000000}"/>
            </a:ext>
          </a:extLst>
        </xdr:cNvPr>
        <xdr:cNvSpPr/>
      </xdr:nvSpPr>
      <xdr:spPr>
        <a:xfrm>
          <a:off x="66886" y="97366"/>
          <a:ext cx="1306830" cy="390525"/>
        </a:xfrm>
        <a:prstGeom prst="round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id-ID" sz="1200" b="0">
              <a:solidFill>
                <a:sysClr val="windowText" lastClr="000000"/>
              </a:solidFill>
            </a:rPr>
            <a:t>versi </a:t>
          </a:r>
          <a:r>
            <a:rPr lang="en-US" sz="1200" b="0">
              <a:solidFill>
                <a:sysClr val="windowText" lastClr="000000"/>
              </a:solidFill>
            </a:rPr>
            <a:t>07-05</a:t>
          </a:r>
          <a:r>
            <a:rPr lang="id-ID" sz="1200" b="0">
              <a:solidFill>
                <a:sysClr val="windowText" lastClr="000000"/>
              </a:solidFill>
            </a:rPr>
            <a:t>-20</a:t>
          </a:r>
          <a:r>
            <a:rPr lang="en-US" sz="1200" b="0">
              <a:solidFill>
                <a:sysClr val="windowText" lastClr="000000"/>
              </a:solidFill>
            </a:rPr>
            <a:t>20</a:t>
          </a:r>
        </a:p>
      </xdr:txBody>
    </xdr:sp>
    <xdr:clientData/>
  </xdr:twoCellAnchor>
  <xdr:twoCellAnchor>
    <xdr:from>
      <xdr:col>0</xdr:col>
      <xdr:colOff>66886</xdr:colOff>
      <xdr:row>0</xdr:row>
      <xdr:rowOff>97366</xdr:rowOff>
    </xdr:from>
    <xdr:to>
      <xdr:col>2</xdr:col>
      <xdr:colOff>402166</xdr:colOff>
      <xdr:row>1</xdr:row>
      <xdr:rowOff>154516</xdr:rowOff>
    </xdr:to>
    <xdr:sp macro="" textlink="">
      <xdr:nvSpPr>
        <xdr:cNvPr id="3" name="Rounded Rectangle 1">
          <a:extLst>
            <a:ext uri="{FF2B5EF4-FFF2-40B4-BE49-F238E27FC236}">
              <a16:creationId xmlns:a16="http://schemas.microsoft.com/office/drawing/2014/main" id="{52F55656-EFB3-40E1-A9FA-38FAFF8A1777}"/>
            </a:ext>
          </a:extLst>
        </xdr:cNvPr>
        <xdr:cNvSpPr/>
      </xdr:nvSpPr>
      <xdr:spPr>
        <a:xfrm>
          <a:off x="66886" y="97366"/>
          <a:ext cx="1306830" cy="390525"/>
        </a:xfrm>
        <a:prstGeom prst="round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id-ID" sz="1200" b="0">
              <a:solidFill>
                <a:sysClr val="windowText" lastClr="000000"/>
              </a:solidFill>
            </a:rPr>
            <a:t>versi </a:t>
          </a:r>
          <a:r>
            <a:rPr lang="en-US" sz="1200" b="0">
              <a:solidFill>
                <a:sysClr val="windowText" lastClr="000000"/>
              </a:solidFill>
            </a:rPr>
            <a:t>07-12</a:t>
          </a:r>
          <a:r>
            <a:rPr lang="id-ID" sz="1200" b="0">
              <a:solidFill>
                <a:sysClr val="windowText" lastClr="000000"/>
              </a:solidFill>
            </a:rPr>
            <a:t>-20</a:t>
          </a:r>
          <a:r>
            <a:rPr lang="en-US" sz="1200" b="0">
              <a:solidFill>
                <a:sysClr val="windowText" lastClr="000000"/>
              </a:solidFill>
            </a:rPr>
            <a:t>20</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tabSelected="1" zoomScale="90" zoomScaleNormal="90" workbookViewId="0">
      <pane xSplit="4" ySplit="4" topLeftCell="E5" activePane="bottomRight" state="frozen"/>
      <selection pane="topRight" activeCell="E1" sqref="E1"/>
      <selection pane="bottomLeft" activeCell="A4" sqref="A4"/>
      <selection pane="bottomRight" activeCell="A2" sqref="A2"/>
    </sheetView>
  </sheetViews>
  <sheetFormatPr defaultColWidth="8.90625" defaultRowHeight="15.5" x14ac:dyDescent="0.35"/>
  <cols>
    <col min="1" max="1" width="6.36328125" style="343" customWidth="1"/>
    <col min="2" max="2" width="9.453125" style="376" customWidth="1"/>
    <col min="3" max="3" width="18.08984375" style="377" customWidth="1"/>
    <col min="4" max="4" width="40.54296875" style="343" customWidth="1"/>
    <col min="5" max="5" width="42.453125" style="343" customWidth="1"/>
    <col min="6" max="6" width="13.54296875" style="343" customWidth="1"/>
    <col min="7" max="7" width="43.453125" style="378" customWidth="1"/>
    <col min="8" max="12" width="43.453125" style="343" customWidth="1"/>
    <col min="13" max="16384" width="8.90625" style="343"/>
  </cols>
  <sheetData>
    <row r="1" spans="1:12" x14ac:dyDescent="0.35">
      <c r="A1" s="610" t="s">
        <v>524</v>
      </c>
    </row>
    <row r="2" spans="1:12" ht="42" customHeight="1" x14ac:dyDescent="0.35">
      <c r="B2" s="414" t="s">
        <v>507</v>
      </c>
      <c r="C2" s="414"/>
      <c r="D2" s="414"/>
      <c r="E2" s="414"/>
      <c r="F2" s="414"/>
      <c r="G2" s="414"/>
      <c r="H2" s="414"/>
      <c r="I2" s="414"/>
      <c r="J2" s="414"/>
      <c r="K2" s="414"/>
      <c r="L2" s="414"/>
    </row>
    <row r="3" spans="1:12" ht="20.399999999999999" customHeight="1" x14ac:dyDescent="0.35">
      <c r="B3" s="415" t="s">
        <v>88</v>
      </c>
      <c r="C3" s="415" t="s">
        <v>24</v>
      </c>
      <c r="D3" s="415" t="s">
        <v>26</v>
      </c>
      <c r="E3" s="416" t="s">
        <v>89</v>
      </c>
      <c r="F3" s="415" t="s">
        <v>368</v>
      </c>
      <c r="G3" s="415"/>
      <c r="H3" s="415" t="s">
        <v>290</v>
      </c>
      <c r="I3" s="415"/>
      <c r="J3" s="415"/>
      <c r="K3" s="415"/>
      <c r="L3" s="415"/>
    </row>
    <row r="4" spans="1:12" ht="20.399999999999999" customHeight="1" x14ac:dyDescent="0.35">
      <c r="B4" s="415"/>
      <c r="C4" s="415"/>
      <c r="D4" s="415"/>
      <c r="E4" s="416"/>
      <c r="F4" s="344" t="s">
        <v>369</v>
      </c>
      <c r="G4" s="344" t="s">
        <v>370</v>
      </c>
      <c r="H4" s="345">
        <v>4</v>
      </c>
      <c r="I4" s="345">
        <v>3</v>
      </c>
      <c r="J4" s="345">
        <v>2</v>
      </c>
      <c r="K4" s="345">
        <v>1</v>
      </c>
      <c r="L4" s="345">
        <v>0</v>
      </c>
    </row>
    <row r="5" spans="1:12" ht="207.65" customHeight="1" x14ac:dyDescent="0.35">
      <c r="B5" s="346">
        <v>1</v>
      </c>
      <c r="C5" s="408"/>
      <c r="D5" s="412" t="s">
        <v>371</v>
      </c>
      <c r="E5" s="347" t="s">
        <v>372</v>
      </c>
      <c r="F5" s="344" t="s">
        <v>373</v>
      </c>
      <c r="G5" s="348" t="s">
        <v>374</v>
      </c>
      <c r="H5" s="349" t="s">
        <v>375</v>
      </c>
      <c r="I5" s="349" t="s">
        <v>376</v>
      </c>
      <c r="J5" s="349" t="s">
        <v>377</v>
      </c>
      <c r="K5" s="349" t="s">
        <v>378</v>
      </c>
      <c r="L5" s="349" t="s">
        <v>379</v>
      </c>
    </row>
    <row r="6" spans="1:12" ht="77.5" x14ac:dyDescent="0.35">
      <c r="B6" s="344">
        <f>B5+1</f>
        <v>2</v>
      </c>
      <c r="C6" s="408"/>
      <c r="D6" s="412"/>
      <c r="E6" s="347" t="s">
        <v>380</v>
      </c>
      <c r="F6" s="344" t="s">
        <v>373</v>
      </c>
      <c r="G6" s="349" t="s">
        <v>381</v>
      </c>
      <c r="H6" s="350" t="s">
        <v>382</v>
      </c>
      <c r="I6" s="350" t="s">
        <v>383</v>
      </c>
      <c r="J6" s="350" t="s">
        <v>384</v>
      </c>
      <c r="K6" s="350" t="s">
        <v>385</v>
      </c>
      <c r="L6" s="350" t="s">
        <v>386</v>
      </c>
    </row>
    <row r="7" spans="1:12" ht="50.4" customHeight="1" x14ac:dyDescent="0.35">
      <c r="B7" s="344">
        <f>B6+1</f>
        <v>3</v>
      </c>
      <c r="C7" s="408"/>
      <c r="D7" s="413"/>
      <c r="E7" s="347" t="s">
        <v>387</v>
      </c>
      <c r="F7" s="344" t="s">
        <v>373</v>
      </c>
      <c r="G7" s="348" t="s">
        <v>136</v>
      </c>
      <c r="H7" s="349" t="s">
        <v>137</v>
      </c>
      <c r="I7" s="349" t="s">
        <v>138</v>
      </c>
      <c r="J7" s="349" t="s">
        <v>139</v>
      </c>
      <c r="K7" s="349" t="s">
        <v>140</v>
      </c>
      <c r="L7" s="349" t="s">
        <v>141</v>
      </c>
    </row>
    <row r="8" spans="1:12" ht="98.25" customHeight="1" x14ac:dyDescent="0.35">
      <c r="B8" s="344">
        <f>B7+1</f>
        <v>4</v>
      </c>
      <c r="C8" s="408"/>
      <c r="D8" s="351" t="s">
        <v>258</v>
      </c>
      <c r="E8" s="347"/>
      <c r="F8" s="344" t="s">
        <v>373</v>
      </c>
      <c r="G8" s="349" t="s">
        <v>388</v>
      </c>
      <c r="H8" s="352" t="s">
        <v>145</v>
      </c>
      <c r="I8" s="352" t="s">
        <v>146</v>
      </c>
      <c r="J8" s="352" t="s">
        <v>147</v>
      </c>
      <c r="K8" s="352" t="s">
        <v>70</v>
      </c>
      <c r="L8" s="352" t="s">
        <v>71</v>
      </c>
    </row>
    <row r="9" spans="1:12" ht="133.5" customHeight="1" x14ac:dyDescent="0.35">
      <c r="B9" s="344">
        <f t="shared" ref="B9:B19" si="0">B8+1</f>
        <v>5</v>
      </c>
      <c r="C9" s="408"/>
      <c r="D9" s="351" t="s">
        <v>259</v>
      </c>
      <c r="E9" s="347"/>
      <c r="F9" s="344" t="s">
        <v>373</v>
      </c>
      <c r="G9" s="349" t="s">
        <v>389</v>
      </c>
      <c r="H9" s="352" t="s">
        <v>390</v>
      </c>
      <c r="I9" s="352" t="s">
        <v>391</v>
      </c>
      <c r="J9" s="352" t="s">
        <v>478</v>
      </c>
      <c r="K9" s="352" t="s">
        <v>152</v>
      </c>
      <c r="L9" s="352" t="s">
        <v>152</v>
      </c>
    </row>
    <row r="10" spans="1:12" ht="83.15" customHeight="1" x14ac:dyDescent="0.35">
      <c r="B10" s="344">
        <f t="shared" si="0"/>
        <v>6</v>
      </c>
      <c r="C10" s="408"/>
      <c r="D10" s="351" t="s">
        <v>260</v>
      </c>
      <c r="E10" s="347"/>
      <c r="F10" s="344" t="s">
        <v>373</v>
      </c>
      <c r="G10" s="349" t="s">
        <v>392</v>
      </c>
      <c r="H10" s="352" t="s">
        <v>14</v>
      </c>
      <c r="I10" s="352" t="s">
        <v>72</v>
      </c>
      <c r="J10" s="352" t="s">
        <v>73</v>
      </c>
      <c r="K10" s="352" t="s">
        <v>74</v>
      </c>
      <c r="L10" s="352" t="s">
        <v>75</v>
      </c>
    </row>
    <row r="11" spans="1:12" ht="50.15" customHeight="1" x14ac:dyDescent="0.35">
      <c r="B11" s="344">
        <f t="shared" si="0"/>
        <v>7</v>
      </c>
      <c r="C11" s="408"/>
      <c r="D11" s="351" t="s">
        <v>393</v>
      </c>
      <c r="E11" s="347" t="s">
        <v>394</v>
      </c>
      <c r="F11" s="344" t="s">
        <v>373</v>
      </c>
      <c r="G11" s="349" t="s">
        <v>395</v>
      </c>
      <c r="H11" s="349" t="s">
        <v>341</v>
      </c>
      <c r="I11" s="349" t="s">
        <v>342</v>
      </c>
      <c r="J11" s="349" t="s">
        <v>343</v>
      </c>
      <c r="K11" s="353" t="s">
        <v>396</v>
      </c>
      <c r="L11" s="351" t="s">
        <v>397</v>
      </c>
    </row>
    <row r="12" spans="1:12" ht="318" customHeight="1" x14ac:dyDescent="0.35">
      <c r="B12" s="344">
        <f t="shared" si="0"/>
        <v>8</v>
      </c>
      <c r="C12" s="408"/>
      <c r="E12" s="351" t="s">
        <v>398</v>
      </c>
      <c r="F12" s="344" t="s">
        <v>373</v>
      </c>
      <c r="G12" s="349" t="s">
        <v>399</v>
      </c>
      <c r="H12" s="354" t="s">
        <v>157</v>
      </c>
      <c r="I12" s="354" t="s">
        <v>158</v>
      </c>
      <c r="J12" s="355" t="s">
        <v>159</v>
      </c>
      <c r="K12" s="355" t="s">
        <v>160</v>
      </c>
      <c r="L12" s="355" t="s">
        <v>76</v>
      </c>
    </row>
    <row r="13" spans="1:12" ht="176.25" customHeight="1" x14ac:dyDescent="0.35">
      <c r="B13" s="344">
        <f t="shared" si="0"/>
        <v>9</v>
      </c>
      <c r="C13" s="408"/>
      <c r="D13" s="351" t="s">
        <v>262</v>
      </c>
      <c r="E13" s="347" t="s">
        <v>400</v>
      </c>
      <c r="F13" s="344" t="s">
        <v>373</v>
      </c>
      <c r="G13" s="348" t="s">
        <v>401</v>
      </c>
      <c r="H13" s="349" t="s">
        <v>162</v>
      </c>
      <c r="I13" s="349" t="s">
        <v>163</v>
      </c>
      <c r="J13" s="349" t="s">
        <v>164</v>
      </c>
      <c r="K13" s="410" t="s">
        <v>165</v>
      </c>
      <c r="L13" s="411"/>
    </row>
    <row r="14" spans="1:12" ht="115.5" customHeight="1" x14ac:dyDescent="0.35">
      <c r="B14" s="344">
        <f t="shared" si="0"/>
        <v>10</v>
      </c>
      <c r="C14" s="408"/>
      <c r="D14" s="351"/>
      <c r="E14" s="347" t="s">
        <v>402</v>
      </c>
      <c r="F14" s="344" t="s">
        <v>373</v>
      </c>
      <c r="G14" s="349" t="s">
        <v>403</v>
      </c>
      <c r="H14" s="356" t="s">
        <v>171</v>
      </c>
      <c r="I14" s="356" t="s">
        <v>169</v>
      </c>
      <c r="J14" s="356" t="s">
        <v>170</v>
      </c>
      <c r="K14" s="410" t="s">
        <v>165</v>
      </c>
      <c r="L14" s="411"/>
    </row>
    <row r="15" spans="1:12" ht="145.5" customHeight="1" x14ac:dyDescent="0.35">
      <c r="B15" s="344">
        <f t="shared" si="0"/>
        <v>11</v>
      </c>
      <c r="C15" s="408"/>
      <c r="D15" s="351"/>
      <c r="E15" s="347" t="s">
        <v>404</v>
      </c>
      <c r="F15" s="344" t="s">
        <v>373</v>
      </c>
      <c r="G15" s="348" t="s">
        <v>238</v>
      </c>
      <c r="H15" s="349" t="s">
        <v>242</v>
      </c>
      <c r="I15" s="349" t="s">
        <v>243</v>
      </c>
      <c r="J15" s="349" t="s">
        <v>244</v>
      </c>
      <c r="K15" s="349" t="s">
        <v>240</v>
      </c>
      <c r="L15" s="349" t="s">
        <v>241</v>
      </c>
    </row>
    <row r="16" spans="1:12" ht="253.65" customHeight="1" x14ac:dyDescent="0.35">
      <c r="B16" s="344">
        <f t="shared" si="0"/>
        <v>12</v>
      </c>
      <c r="C16" s="409"/>
      <c r="D16" s="351" t="s">
        <v>405</v>
      </c>
      <c r="E16" s="347"/>
      <c r="F16" s="344" t="s">
        <v>373</v>
      </c>
      <c r="G16" s="349" t="s">
        <v>112</v>
      </c>
      <c r="H16" s="357" t="s">
        <v>406</v>
      </c>
      <c r="I16" s="357" t="s">
        <v>77</v>
      </c>
      <c r="J16" s="357" t="s">
        <v>98</v>
      </c>
      <c r="K16" s="358" t="s">
        <v>109</v>
      </c>
      <c r="L16" s="358" t="s">
        <v>407</v>
      </c>
    </row>
    <row r="17" spans="2:12" ht="80.25" customHeight="1" x14ac:dyDescent="0.35">
      <c r="B17" s="344">
        <f t="shared" si="0"/>
        <v>13</v>
      </c>
      <c r="C17" s="359" t="s">
        <v>264</v>
      </c>
      <c r="D17" s="351" t="s">
        <v>408</v>
      </c>
      <c r="E17" s="351"/>
      <c r="F17" s="344" t="s">
        <v>373</v>
      </c>
      <c r="G17" s="349" t="s">
        <v>479</v>
      </c>
      <c r="H17" s="349" t="s">
        <v>409</v>
      </c>
      <c r="I17" s="349" t="s">
        <v>410</v>
      </c>
      <c r="J17" s="349" t="s">
        <v>411</v>
      </c>
      <c r="K17" s="396" t="s">
        <v>412</v>
      </c>
      <c r="L17" s="398"/>
    </row>
    <row r="18" spans="2:12" ht="159.75" customHeight="1" x14ac:dyDescent="0.35">
      <c r="B18" s="344">
        <f t="shared" si="0"/>
        <v>14</v>
      </c>
      <c r="C18" s="360"/>
      <c r="D18" s="351" t="s">
        <v>265</v>
      </c>
      <c r="E18" s="347"/>
      <c r="F18" s="344" t="s">
        <v>373</v>
      </c>
      <c r="G18" s="349" t="s">
        <v>413</v>
      </c>
      <c r="H18" s="349" t="s">
        <v>178</v>
      </c>
      <c r="I18" s="349" t="s">
        <v>179</v>
      </c>
      <c r="J18" s="349" t="s">
        <v>180</v>
      </c>
      <c r="K18" s="349" t="s">
        <v>173</v>
      </c>
      <c r="L18" s="349" t="s">
        <v>174</v>
      </c>
    </row>
    <row r="19" spans="2:12" ht="114.65" customHeight="1" x14ac:dyDescent="0.35">
      <c r="B19" s="344">
        <f t="shared" si="0"/>
        <v>15</v>
      </c>
      <c r="C19" s="360"/>
      <c r="D19" s="351" t="s">
        <v>266</v>
      </c>
      <c r="E19" s="347"/>
      <c r="F19" s="344" t="s">
        <v>373</v>
      </c>
      <c r="G19" s="349" t="s">
        <v>414</v>
      </c>
      <c r="H19" s="349" t="s">
        <v>298</v>
      </c>
      <c r="I19" s="349" t="s">
        <v>297</v>
      </c>
      <c r="J19" s="349" t="s">
        <v>296</v>
      </c>
      <c r="K19" s="352" t="s">
        <v>462</v>
      </c>
      <c r="L19" s="349" t="s">
        <v>294</v>
      </c>
    </row>
    <row r="20" spans="2:12" ht="66" customHeight="1" x14ac:dyDescent="0.35">
      <c r="B20" s="344">
        <f>B19+1</f>
        <v>16</v>
      </c>
      <c r="C20" s="408"/>
      <c r="D20" s="412" t="s">
        <v>267</v>
      </c>
      <c r="E20" s="351" t="s">
        <v>415</v>
      </c>
      <c r="F20" s="344" t="s">
        <v>373</v>
      </c>
      <c r="G20" s="349" t="s">
        <v>186</v>
      </c>
      <c r="H20" s="352" t="s">
        <v>189</v>
      </c>
      <c r="I20" s="352" t="s">
        <v>190</v>
      </c>
      <c r="J20" s="352" t="s">
        <v>191</v>
      </c>
      <c r="K20" s="352" t="s">
        <v>192</v>
      </c>
      <c r="L20" s="352" t="s">
        <v>193</v>
      </c>
    </row>
    <row r="21" spans="2:12" ht="84" customHeight="1" x14ac:dyDescent="0.35">
      <c r="B21" s="344">
        <f>B20+1</f>
        <v>17</v>
      </c>
      <c r="C21" s="409"/>
      <c r="D21" s="413"/>
      <c r="E21" s="351" t="s">
        <v>416</v>
      </c>
      <c r="F21" s="344" t="s">
        <v>373</v>
      </c>
      <c r="G21" s="349" t="s">
        <v>417</v>
      </c>
      <c r="H21" s="352" t="s">
        <v>302</v>
      </c>
      <c r="I21" s="352" t="s">
        <v>301</v>
      </c>
      <c r="J21" s="352" t="s">
        <v>300</v>
      </c>
      <c r="K21" s="352" t="s">
        <v>463</v>
      </c>
      <c r="L21" s="352" t="s">
        <v>304</v>
      </c>
    </row>
    <row r="22" spans="2:12" ht="180.9" customHeight="1" x14ac:dyDescent="0.35">
      <c r="B22" s="344">
        <f>B21+1</f>
        <v>18</v>
      </c>
      <c r="C22" s="359" t="s">
        <v>93</v>
      </c>
      <c r="D22" s="399" t="s">
        <v>418</v>
      </c>
      <c r="E22" s="351" t="s">
        <v>419</v>
      </c>
      <c r="F22" s="344" t="s">
        <v>373</v>
      </c>
      <c r="G22" s="349" t="s">
        <v>420</v>
      </c>
      <c r="H22" s="350" t="s">
        <v>196</v>
      </c>
      <c r="I22" s="350" t="s">
        <v>197</v>
      </c>
      <c r="J22" s="350" t="s">
        <v>198</v>
      </c>
      <c r="K22" s="350" t="s">
        <v>199</v>
      </c>
      <c r="L22" s="350" t="s">
        <v>200</v>
      </c>
    </row>
    <row r="23" spans="2:12" ht="181.65" customHeight="1" x14ac:dyDescent="0.35">
      <c r="B23" s="344">
        <f>B22+1</f>
        <v>19</v>
      </c>
      <c r="C23" s="360"/>
      <c r="D23" s="399"/>
      <c r="E23" s="351" t="s">
        <v>421</v>
      </c>
      <c r="F23" s="344" t="s">
        <v>373</v>
      </c>
      <c r="G23" s="350" t="s">
        <v>422</v>
      </c>
      <c r="H23" s="350" t="s">
        <v>202</v>
      </c>
      <c r="I23" s="350" t="s">
        <v>203</v>
      </c>
      <c r="J23" s="350" t="s">
        <v>204</v>
      </c>
      <c r="K23" s="350" t="s">
        <v>205</v>
      </c>
      <c r="L23" s="350" t="s">
        <v>206</v>
      </c>
    </row>
    <row r="24" spans="2:12" ht="93" x14ac:dyDescent="0.35">
      <c r="B24" s="379">
        <f t="shared" ref="B24:B27" si="1">B23+1</f>
        <v>20</v>
      </c>
      <c r="C24" s="360"/>
      <c r="D24" s="399"/>
      <c r="E24" s="393" t="s">
        <v>515</v>
      </c>
      <c r="F24" s="380" t="s">
        <v>373</v>
      </c>
      <c r="G24" s="395" t="s">
        <v>516</v>
      </c>
      <c r="H24" s="395" t="s">
        <v>517</v>
      </c>
      <c r="I24" s="395" t="s">
        <v>518</v>
      </c>
      <c r="J24" s="395" t="s">
        <v>519</v>
      </c>
      <c r="K24" s="395" t="s">
        <v>520</v>
      </c>
      <c r="L24" s="395" t="s">
        <v>521</v>
      </c>
    </row>
    <row r="25" spans="2:12" ht="97.4" customHeight="1" x14ac:dyDescent="0.35">
      <c r="B25" s="379">
        <f t="shared" si="1"/>
        <v>21</v>
      </c>
      <c r="C25" s="360"/>
      <c r="D25" s="399"/>
      <c r="E25" s="351" t="s">
        <v>522</v>
      </c>
      <c r="F25" s="344" t="s">
        <v>373</v>
      </c>
      <c r="G25" s="349" t="s">
        <v>480</v>
      </c>
      <c r="H25" s="361" t="s">
        <v>53</v>
      </c>
      <c r="I25" s="361" t="s">
        <v>54</v>
      </c>
      <c r="J25" s="361" t="s">
        <v>55</v>
      </c>
      <c r="K25" s="361" t="s">
        <v>56</v>
      </c>
      <c r="L25" s="361" t="s">
        <v>423</v>
      </c>
    </row>
    <row r="26" spans="2:12" ht="139.5" x14ac:dyDescent="0.35">
      <c r="B26" s="379">
        <f t="shared" si="1"/>
        <v>22</v>
      </c>
      <c r="C26" s="359"/>
      <c r="D26" s="362" t="s">
        <v>424</v>
      </c>
      <c r="E26" s="393" t="s">
        <v>514</v>
      </c>
      <c r="F26" s="380" t="s">
        <v>373</v>
      </c>
      <c r="G26" s="394" t="s">
        <v>508</v>
      </c>
      <c r="H26" s="394" t="s">
        <v>509</v>
      </c>
      <c r="I26" s="394" t="s">
        <v>510</v>
      </c>
      <c r="J26" s="394" t="s">
        <v>511</v>
      </c>
      <c r="K26" s="394" t="s">
        <v>512</v>
      </c>
      <c r="L26" s="394" t="s">
        <v>513</v>
      </c>
    </row>
    <row r="27" spans="2:12" ht="51" customHeight="1" x14ac:dyDescent="0.35">
      <c r="B27" s="379">
        <f t="shared" si="1"/>
        <v>23</v>
      </c>
      <c r="C27" s="359"/>
      <c r="D27" s="400" t="s">
        <v>425</v>
      </c>
      <c r="E27" s="364" t="s">
        <v>426</v>
      </c>
      <c r="F27" s="345" t="s">
        <v>373</v>
      </c>
      <c r="G27" s="349" t="s">
        <v>427</v>
      </c>
      <c r="H27" s="365" t="s">
        <v>428</v>
      </c>
      <c r="I27" s="366"/>
      <c r="J27" s="366"/>
      <c r="K27" s="366"/>
      <c r="L27" s="367"/>
    </row>
    <row r="28" spans="2:12" ht="49.5" customHeight="1" x14ac:dyDescent="0.35">
      <c r="B28" s="368"/>
      <c r="C28" s="360"/>
      <c r="D28" s="401"/>
      <c r="E28" s="369"/>
      <c r="F28" s="370"/>
      <c r="G28" s="349" t="s">
        <v>429</v>
      </c>
      <c r="H28" s="349" t="s">
        <v>484</v>
      </c>
      <c r="I28" s="349" t="s">
        <v>485</v>
      </c>
      <c r="J28" s="349" t="s">
        <v>486</v>
      </c>
      <c r="K28" s="349" t="s">
        <v>505</v>
      </c>
      <c r="L28" s="349" t="s">
        <v>502</v>
      </c>
    </row>
    <row r="29" spans="2:12" ht="49.5" customHeight="1" x14ac:dyDescent="0.35">
      <c r="B29" s="368"/>
      <c r="C29" s="360"/>
      <c r="D29" s="401"/>
      <c r="E29" s="369"/>
      <c r="F29" s="370"/>
      <c r="G29" s="349" t="s">
        <v>431</v>
      </c>
      <c r="H29" s="349" t="s">
        <v>432</v>
      </c>
      <c r="I29" s="349" t="s">
        <v>433</v>
      </c>
      <c r="J29" s="349" t="s">
        <v>434</v>
      </c>
      <c r="K29" s="349" t="s">
        <v>506</v>
      </c>
      <c r="L29" s="349" t="s">
        <v>502</v>
      </c>
    </row>
    <row r="30" spans="2:12" ht="49.5" customHeight="1" x14ac:dyDescent="0.35">
      <c r="B30" s="368"/>
      <c r="C30" s="360"/>
      <c r="D30" s="401"/>
      <c r="E30" s="369"/>
      <c r="F30" s="370"/>
      <c r="G30" s="349" t="s">
        <v>435</v>
      </c>
      <c r="H30" s="349" t="s">
        <v>483</v>
      </c>
      <c r="I30" s="349" t="s">
        <v>482</v>
      </c>
      <c r="J30" s="349" t="s">
        <v>481</v>
      </c>
      <c r="K30" s="349" t="s">
        <v>504</v>
      </c>
      <c r="L30" s="349" t="s">
        <v>502</v>
      </c>
    </row>
    <row r="31" spans="2:12" ht="49.5" customHeight="1" x14ac:dyDescent="0.35">
      <c r="B31" s="371"/>
      <c r="C31" s="360"/>
      <c r="D31" s="401"/>
      <c r="E31" s="372"/>
      <c r="F31" s="346"/>
      <c r="G31" s="349" t="s">
        <v>436</v>
      </c>
      <c r="H31" s="349" t="s">
        <v>487</v>
      </c>
      <c r="I31" s="349" t="s">
        <v>488</v>
      </c>
      <c r="J31" s="349" t="s">
        <v>489</v>
      </c>
      <c r="K31" s="349" t="s">
        <v>503</v>
      </c>
      <c r="L31" s="349" t="s">
        <v>502</v>
      </c>
    </row>
    <row r="32" spans="2:12" ht="177.65" customHeight="1" x14ac:dyDescent="0.35">
      <c r="B32" s="373">
        <f>B27+1</f>
        <v>24</v>
      </c>
      <c r="C32" s="360"/>
      <c r="D32" s="401"/>
      <c r="E32" s="351" t="s">
        <v>452</v>
      </c>
      <c r="F32" s="344" t="s">
        <v>373</v>
      </c>
      <c r="G32" s="349" t="s">
        <v>523</v>
      </c>
      <c r="H32" s="349" t="s">
        <v>220</v>
      </c>
      <c r="I32" s="349" t="s">
        <v>221</v>
      </c>
      <c r="J32" s="349" t="s">
        <v>222</v>
      </c>
      <c r="K32" s="349" t="s">
        <v>80</v>
      </c>
      <c r="L32" s="349" t="s">
        <v>223</v>
      </c>
    </row>
    <row r="33" spans="2:12" ht="195.65" customHeight="1" x14ac:dyDescent="0.35">
      <c r="B33" s="373">
        <f>B32+1</f>
        <v>25</v>
      </c>
      <c r="C33" s="360"/>
      <c r="D33" s="401"/>
      <c r="E33" s="351" t="s">
        <v>453</v>
      </c>
      <c r="F33" s="344" t="s">
        <v>373</v>
      </c>
      <c r="G33" s="349" t="s">
        <v>226</v>
      </c>
      <c r="H33" s="349" t="s">
        <v>227</v>
      </c>
      <c r="I33" s="349" t="s">
        <v>228</v>
      </c>
      <c r="J33" s="349" t="s">
        <v>229</v>
      </c>
      <c r="K33" s="349" t="s">
        <v>80</v>
      </c>
      <c r="L33" s="349" t="s">
        <v>230</v>
      </c>
    </row>
    <row r="34" spans="2:12" ht="193.4" customHeight="1" x14ac:dyDescent="0.35">
      <c r="B34" s="373">
        <f>B33+1</f>
        <v>26</v>
      </c>
      <c r="C34" s="360"/>
      <c r="D34" s="401"/>
      <c r="E34" s="351" t="s">
        <v>454</v>
      </c>
      <c r="F34" s="344" t="s">
        <v>373</v>
      </c>
      <c r="G34" s="349" t="s">
        <v>439</v>
      </c>
      <c r="H34" s="349" t="s">
        <v>231</v>
      </c>
      <c r="I34" s="349" t="s">
        <v>232</v>
      </c>
      <c r="J34" s="349" t="s">
        <v>233</v>
      </c>
      <c r="K34" s="349" t="s">
        <v>234</v>
      </c>
      <c r="L34" s="349" t="s">
        <v>235</v>
      </c>
    </row>
    <row r="35" spans="2:12" ht="102.9" customHeight="1" x14ac:dyDescent="0.35">
      <c r="B35" s="373">
        <f>B34+1</f>
        <v>27</v>
      </c>
      <c r="C35" s="374"/>
      <c r="D35" s="402"/>
      <c r="E35" s="351" t="s">
        <v>455</v>
      </c>
      <c r="F35" s="344" t="s">
        <v>373</v>
      </c>
      <c r="G35" s="349" t="s">
        <v>252</v>
      </c>
      <c r="H35" s="349" t="s">
        <v>253</v>
      </c>
      <c r="I35" s="349" t="s">
        <v>254</v>
      </c>
      <c r="J35" s="349" t="s">
        <v>255</v>
      </c>
      <c r="K35" s="349" t="s">
        <v>249</v>
      </c>
      <c r="L35" s="349" t="s">
        <v>250</v>
      </c>
    </row>
    <row r="36" spans="2:12" ht="69" customHeight="1" x14ac:dyDescent="0.35">
      <c r="B36" s="363">
        <f>B35+1</f>
        <v>28</v>
      </c>
      <c r="C36" s="359"/>
      <c r="D36" s="403" t="s">
        <v>365</v>
      </c>
      <c r="E36" s="369" t="s">
        <v>456</v>
      </c>
      <c r="F36" s="370"/>
      <c r="G36" s="349" t="s">
        <v>458</v>
      </c>
      <c r="H36" s="349" t="s">
        <v>217</v>
      </c>
      <c r="I36" s="349" t="s">
        <v>218</v>
      </c>
      <c r="J36" s="349" t="s">
        <v>437</v>
      </c>
      <c r="K36" s="410" t="s">
        <v>412</v>
      </c>
      <c r="L36" s="411"/>
    </row>
    <row r="37" spans="2:12" ht="26.15" customHeight="1" x14ac:dyDescent="0.35">
      <c r="B37" s="368"/>
      <c r="C37" s="360"/>
      <c r="D37" s="404"/>
      <c r="E37" s="399" t="s">
        <v>457</v>
      </c>
      <c r="F37" s="407" t="s">
        <v>373</v>
      </c>
      <c r="G37" s="396" t="s">
        <v>459</v>
      </c>
      <c r="H37" s="397"/>
      <c r="I37" s="397"/>
      <c r="J37" s="397"/>
      <c r="K37" s="397"/>
      <c r="L37" s="398"/>
    </row>
    <row r="38" spans="2:12" ht="51.65" customHeight="1" x14ac:dyDescent="0.35">
      <c r="B38" s="368"/>
      <c r="C38" s="360"/>
      <c r="D38" s="404"/>
      <c r="E38" s="399"/>
      <c r="F38" s="408"/>
      <c r="G38" s="349" t="s">
        <v>429</v>
      </c>
      <c r="H38" s="349" t="s">
        <v>490</v>
      </c>
      <c r="I38" s="349" t="s">
        <v>491</v>
      </c>
      <c r="J38" s="349" t="s">
        <v>492</v>
      </c>
      <c r="K38" s="349" t="s">
        <v>493</v>
      </c>
      <c r="L38" s="349" t="s">
        <v>430</v>
      </c>
    </row>
    <row r="39" spans="2:12" ht="46.5" x14ac:dyDescent="0.35">
      <c r="B39" s="368"/>
      <c r="C39" s="360"/>
      <c r="D39" s="404"/>
      <c r="E39" s="399"/>
      <c r="F39" s="408"/>
      <c r="G39" s="349" t="s">
        <v>431</v>
      </c>
      <c r="H39" s="349" t="s">
        <v>494</v>
      </c>
      <c r="I39" s="349" t="s">
        <v>495</v>
      </c>
      <c r="J39" s="349" t="s">
        <v>496</v>
      </c>
      <c r="K39" s="349" t="s">
        <v>497</v>
      </c>
      <c r="L39" s="349" t="s">
        <v>430</v>
      </c>
    </row>
    <row r="40" spans="2:12" ht="46.5" x14ac:dyDescent="0.35">
      <c r="B40" s="368">
        <f>B36+1</f>
        <v>29</v>
      </c>
      <c r="C40" s="360"/>
      <c r="D40" s="404"/>
      <c r="E40" s="399"/>
      <c r="F40" s="408"/>
      <c r="G40" s="349" t="s">
        <v>435</v>
      </c>
      <c r="H40" s="349" t="s">
        <v>483</v>
      </c>
      <c r="I40" s="349" t="s">
        <v>482</v>
      </c>
      <c r="J40" s="349" t="s">
        <v>481</v>
      </c>
      <c r="K40" s="349" t="s">
        <v>504</v>
      </c>
      <c r="L40" s="349" t="s">
        <v>502</v>
      </c>
    </row>
    <row r="41" spans="2:12" ht="52.5" customHeight="1" x14ac:dyDescent="0.35">
      <c r="B41" s="368"/>
      <c r="C41" s="360"/>
      <c r="D41" s="404"/>
      <c r="E41" s="399"/>
      <c r="F41" s="408"/>
      <c r="G41" s="349" t="s">
        <v>436</v>
      </c>
      <c r="H41" s="349" t="s">
        <v>487</v>
      </c>
      <c r="I41" s="349" t="s">
        <v>488</v>
      </c>
      <c r="J41" s="349" t="s">
        <v>489</v>
      </c>
      <c r="K41" s="349" t="s">
        <v>503</v>
      </c>
      <c r="L41" s="349" t="s">
        <v>502</v>
      </c>
    </row>
    <row r="42" spans="2:12" ht="69" customHeight="1" x14ac:dyDescent="0.35">
      <c r="B42" s="368"/>
      <c r="C42" s="360"/>
      <c r="D42" s="404"/>
      <c r="E42" s="399"/>
      <c r="F42" s="409"/>
      <c r="G42" s="349" t="s">
        <v>438</v>
      </c>
      <c r="H42" s="351" t="s">
        <v>499</v>
      </c>
      <c r="I42" s="351" t="s">
        <v>500</v>
      </c>
      <c r="J42" s="351" t="s">
        <v>498</v>
      </c>
      <c r="K42" s="351" t="s">
        <v>501</v>
      </c>
      <c r="L42" s="351" t="s">
        <v>502</v>
      </c>
    </row>
    <row r="43" spans="2:12" ht="124" x14ac:dyDescent="0.35">
      <c r="B43" s="373">
        <f>B40+1</f>
        <v>30</v>
      </c>
      <c r="C43" s="375"/>
      <c r="D43" s="405"/>
      <c r="E43" s="351" t="s">
        <v>460</v>
      </c>
      <c r="F43" s="344" t="s">
        <v>373</v>
      </c>
      <c r="G43" s="349" t="s">
        <v>440</v>
      </c>
      <c r="H43" s="349" t="s">
        <v>441</v>
      </c>
      <c r="I43" s="349" t="s">
        <v>442</v>
      </c>
      <c r="J43" s="349" t="s">
        <v>443</v>
      </c>
      <c r="K43" s="349" t="s">
        <v>444</v>
      </c>
      <c r="L43" s="349" t="s">
        <v>445</v>
      </c>
    </row>
    <row r="46" spans="2:12" x14ac:dyDescent="0.35">
      <c r="C46" s="377" t="s">
        <v>446</v>
      </c>
      <c r="D46" s="343" t="s">
        <v>447</v>
      </c>
    </row>
    <row r="47" spans="2:12" x14ac:dyDescent="0.35">
      <c r="D47" s="343" t="s">
        <v>448</v>
      </c>
    </row>
    <row r="48" spans="2:12" x14ac:dyDescent="0.35">
      <c r="D48" s="343" t="s">
        <v>449</v>
      </c>
    </row>
    <row r="49" spans="4:5" x14ac:dyDescent="0.35">
      <c r="D49" s="343" t="s">
        <v>450</v>
      </c>
    </row>
    <row r="50" spans="4:5" x14ac:dyDescent="0.35">
      <c r="D50" s="343" t="s">
        <v>451</v>
      </c>
    </row>
    <row r="52" spans="4:5" ht="30.9" customHeight="1" x14ac:dyDescent="0.35">
      <c r="D52" s="406" t="s">
        <v>461</v>
      </c>
      <c r="E52" s="406"/>
    </row>
  </sheetData>
  <mergeCells count="22">
    <mergeCell ref="B2:L2"/>
    <mergeCell ref="B3:B4"/>
    <mergeCell ref="C3:C4"/>
    <mergeCell ref="D3:D4"/>
    <mergeCell ref="E3:E4"/>
    <mergeCell ref="F3:G3"/>
    <mergeCell ref="H3:L3"/>
    <mergeCell ref="K13:L13"/>
    <mergeCell ref="K36:L36"/>
    <mergeCell ref="D22:D25"/>
    <mergeCell ref="C5:C16"/>
    <mergeCell ref="D5:D7"/>
    <mergeCell ref="K14:L14"/>
    <mergeCell ref="K17:L17"/>
    <mergeCell ref="C20:C21"/>
    <mergeCell ref="D20:D21"/>
    <mergeCell ref="G37:L37"/>
    <mergeCell ref="E37:E42"/>
    <mergeCell ref="D27:D35"/>
    <mergeCell ref="D36:D43"/>
    <mergeCell ref="D52:E52"/>
    <mergeCell ref="F37:F42"/>
  </mergeCells>
  <conditionalFormatting sqref="C3:E3 F4:G4 E11 E16 F16:F17 E13:F15 F19:F23 E18:E21 F5:F12 E5:E7 F43 F32:F35 F27 F25">
    <cfRule type="cellIs" dxfId="18" priority="8" operator="equal">
      <formula>"Tidak dinilai"</formula>
    </cfRule>
  </conditionalFormatting>
  <conditionalFormatting sqref="E8">
    <cfRule type="cellIs" dxfId="17" priority="7" operator="equal">
      <formula>"Tidak dinilai"</formula>
    </cfRule>
  </conditionalFormatting>
  <conditionalFormatting sqref="E9:E10">
    <cfRule type="cellIs" dxfId="16" priority="6" operator="equal">
      <formula>"Tidak dinilai"</formula>
    </cfRule>
  </conditionalFormatting>
  <conditionalFormatting sqref="B3">
    <cfRule type="cellIs" dxfId="15" priority="5" operator="equal">
      <formula>"Tidak dinilai"</formula>
    </cfRule>
  </conditionalFormatting>
  <conditionalFormatting sqref="F20:F21">
    <cfRule type="cellIs" dxfId="14" priority="4" operator="equal">
      <formula>"Tidak dinilai"</formula>
    </cfRule>
  </conditionalFormatting>
  <conditionalFormatting sqref="F18">
    <cfRule type="cellIs" dxfId="13" priority="3" operator="equal">
      <formula>"Tidak dinilai"</formula>
    </cfRule>
  </conditionalFormatting>
  <conditionalFormatting sqref="F26">
    <cfRule type="cellIs" dxfId="12" priority="2" operator="equal">
      <formula>"Tidak dinilai"</formula>
    </cfRule>
  </conditionalFormatting>
  <conditionalFormatting sqref="F24">
    <cfRule type="cellIs" dxfId="11" priority="1" operator="equal">
      <formula>"Tidak dinilai"</formula>
    </cfRule>
  </conditionalFormatting>
  <dataValidations count="1">
    <dataValidation type="list" allowBlank="1" showInputMessage="1" showErrorMessage="1" sqref="F43 F32:F35 F5:F27">
      <formula1>"Diminta, Tidak Diminta"</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94"/>
  <sheetViews>
    <sheetView topLeftCell="A238" zoomScale="110" zoomScaleNormal="110" workbookViewId="0">
      <selection activeCell="G243" sqref="G243:I245"/>
    </sheetView>
  </sheetViews>
  <sheetFormatPr defaultColWidth="8.90625" defaultRowHeight="14" x14ac:dyDescent="0.3"/>
  <cols>
    <col min="1" max="1" width="6.08984375" style="53" customWidth="1"/>
    <col min="2" max="2" width="8.453125" style="141" customWidth="1"/>
    <col min="3" max="3" width="6.90625" style="39" customWidth="1"/>
    <col min="4" max="4" width="53" style="39" customWidth="1"/>
    <col min="5" max="5" width="9" style="60" customWidth="1"/>
    <col min="6" max="6" width="6.453125" style="39" customWidth="1"/>
    <col min="7" max="7" width="25.36328125" style="51" customWidth="1"/>
    <col min="8" max="8" width="13.08984375" style="51" customWidth="1"/>
    <col min="9" max="9" width="7.90625" style="39" customWidth="1"/>
    <col min="10" max="16384" width="8.90625" style="39"/>
  </cols>
  <sheetData>
    <row r="1" spans="1:9" ht="26.25" customHeight="1" x14ac:dyDescent="0.5">
      <c r="A1" s="123" t="s">
        <v>29</v>
      </c>
      <c r="B1" s="139"/>
      <c r="C1" s="124"/>
      <c r="D1" s="504" t="s">
        <v>283</v>
      </c>
      <c r="E1" s="504"/>
      <c r="F1" s="504"/>
      <c r="G1" s="504"/>
      <c r="H1" s="504"/>
      <c r="I1" s="505"/>
    </row>
    <row r="2" spans="1:9" ht="19.5" customHeight="1" x14ac:dyDescent="0.4">
      <c r="A2" s="125" t="s">
        <v>30</v>
      </c>
      <c r="B2" s="140"/>
      <c r="C2" s="126"/>
      <c r="D2" s="506" t="s">
        <v>31</v>
      </c>
      <c r="E2" s="506"/>
      <c r="F2" s="506"/>
      <c r="G2" s="506"/>
      <c r="H2" s="506"/>
      <c r="I2" s="507"/>
    </row>
    <row r="3" spans="1:9" s="43" customFormat="1" ht="26.25" customHeight="1" x14ac:dyDescent="0.35">
      <c r="A3" s="508" t="s">
        <v>0</v>
      </c>
      <c r="B3" s="509"/>
      <c r="C3" s="509"/>
      <c r="D3" s="509"/>
      <c r="E3" s="40"/>
      <c r="F3" s="41"/>
      <c r="G3" s="33"/>
      <c r="H3" s="33"/>
      <c r="I3" s="42"/>
    </row>
    <row r="4" spans="1:9" s="43" customFormat="1" ht="30" customHeight="1" x14ac:dyDescent="0.35">
      <c r="A4" s="492" t="s">
        <v>96</v>
      </c>
      <c r="B4" s="492"/>
      <c r="C4" s="492"/>
      <c r="D4" s="44"/>
      <c r="E4" s="45"/>
      <c r="F4" s="46"/>
      <c r="G4" s="33"/>
      <c r="H4" s="33"/>
      <c r="I4" s="42"/>
    </row>
    <row r="5" spans="1:9" s="43" customFormat="1" ht="29.25" customHeight="1" x14ac:dyDescent="0.35">
      <c r="A5" s="492" t="s">
        <v>97</v>
      </c>
      <c r="B5" s="492"/>
      <c r="C5" s="492"/>
      <c r="D5" s="44"/>
      <c r="E5" s="45"/>
      <c r="F5" s="46"/>
      <c r="G5" s="33"/>
      <c r="H5" s="33"/>
      <c r="I5" s="42"/>
    </row>
    <row r="6" spans="1:9" s="43" customFormat="1" ht="19.5" customHeight="1" x14ac:dyDescent="0.35">
      <c r="A6" s="492" t="s">
        <v>3</v>
      </c>
      <c r="B6" s="492"/>
      <c r="C6" s="492"/>
      <c r="D6" s="44"/>
      <c r="E6" s="45"/>
      <c r="F6" s="46"/>
      <c r="G6" s="33"/>
      <c r="H6" s="33"/>
      <c r="I6" s="42"/>
    </row>
    <row r="7" spans="1:9" s="43" customFormat="1" ht="19.5" customHeight="1" x14ac:dyDescent="0.35">
      <c r="A7" s="492" t="s">
        <v>68</v>
      </c>
      <c r="B7" s="492"/>
      <c r="C7" s="492"/>
      <c r="D7" s="44" t="s">
        <v>69</v>
      </c>
      <c r="E7" s="45"/>
      <c r="F7" s="46"/>
      <c r="G7" s="33"/>
      <c r="H7" s="33"/>
      <c r="I7" s="42"/>
    </row>
    <row r="8" spans="1:9" s="43" customFormat="1" ht="19.5" customHeight="1" x14ac:dyDescent="0.35">
      <c r="A8" s="492" t="s">
        <v>5</v>
      </c>
      <c r="B8" s="492"/>
      <c r="C8" s="492"/>
      <c r="D8" s="47"/>
      <c r="E8" s="48"/>
      <c r="F8" s="49"/>
      <c r="G8" s="33"/>
      <c r="H8" s="33"/>
      <c r="I8" s="42"/>
    </row>
    <row r="9" spans="1:9" s="55" customFormat="1" ht="19.5" customHeight="1" x14ac:dyDescent="0.3">
      <c r="A9" s="50"/>
      <c r="B9" s="141"/>
      <c r="C9" s="52"/>
      <c r="D9" s="39"/>
      <c r="E9" s="53"/>
      <c r="F9" s="41"/>
      <c r="G9" s="34"/>
      <c r="H9" s="34"/>
      <c r="I9" s="54"/>
    </row>
    <row r="10" spans="1:9" s="43" customFormat="1" ht="24.75" customHeight="1" x14ac:dyDescent="0.35">
      <c r="A10" s="510" t="s">
        <v>6</v>
      </c>
      <c r="B10" s="510"/>
      <c r="C10" s="510"/>
      <c r="D10" s="46"/>
      <c r="E10" s="40"/>
      <c r="F10" s="41"/>
      <c r="G10" s="33"/>
      <c r="H10" s="33"/>
      <c r="I10" s="42"/>
    </row>
    <row r="11" spans="1:9" s="43" customFormat="1" ht="19.5" customHeight="1" x14ac:dyDescent="0.35">
      <c r="A11" s="492" t="s">
        <v>7</v>
      </c>
      <c r="B11" s="492"/>
      <c r="C11" s="492"/>
      <c r="D11" s="44"/>
      <c r="E11" s="45"/>
      <c r="F11" s="46"/>
      <c r="G11" s="33"/>
      <c r="H11" s="33"/>
      <c r="I11" s="42"/>
    </row>
    <row r="12" spans="1:9" s="43" customFormat="1" ht="19.5" customHeight="1" x14ac:dyDescent="0.35">
      <c r="A12" s="492" t="s">
        <v>8</v>
      </c>
      <c r="B12" s="492"/>
      <c r="C12" s="492"/>
      <c r="D12" s="44"/>
      <c r="E12" s="45"/>
      <c r="F12" s="46"/>
      <c r="G12" s="33"/>
      <c r="H12" s="33"/>
      <c r="I12" s="42"/>
    </row>
    <row r="13" spans="1:9" s="43" customFormat="1" ht="19.5" customHeight="1" x14ac:dyDescent="0.35">
      <c r="A13" s="493" t="s">
        <v>9</v>
      </c>
      <c r="B13" s="493"/>
      <c r="C13" s="493"/>
      <c r="D13" s="44"/>
      <c r="E13" s="45"/>
      <c r="F13" s="46"/>
      <c r="G13" s="33"/>
      <c r="H13" s="33"/>
      <c r="I13" s="42"/>
    </row>
    <row r="14" spans="1:9" ht="19.5" customHeight="1" x14ac:dyDescent="0.4">
      <c r="A14" s="22"/>
      <c r="B14" s="142"/>
      <c r="C14" s="35"/>
      <c r="D14" s="35"/>
      <c r="E14" s="23"/>
      <c r="F14" s="35"/>
      <c r="G14" s="35"/>
      <c r="H14" s="35"/>
      <c r="I14" s="55"/>
    </row>
    <row r="15" spans="1:9" ht="53.25" customHeight="1" x14ac:dyDescent="0.4">
      <c r="A15" s="68" t="s">
        <v>22</v>
      </c>
      <c r="B15" s="143" t="s">
        <v>23</v>
      </c>
      <c r="C15" s="497" t="s">
        <v>21</v>
      </c>
      <c r="D15" s="494"/>
      <c r="E15" s="68" t="s">
        <v>12</v>
      </c>
      <c r="F15" s="36"/>
      <c r="G15" s="494" t="s">
        <v>13</v>
      </c>
      <c r="H15" s="494"/>
      <c r="I15" s="494"/>
    </row>
    <row r="16" spans="1:9" ht="27" customHeight="1" x14ac:dyDescent="0.3">
      <c r="A16" s="72"/>
      <c r="B16" s="144" t="s">
        <v>43</v>
      </c>
      <c r="C16" s="452" t="s">
        <v>337</v>
      </c>
      <c r="D16" s="496"/>
      <c r="E16" s="67" t="s">
        <v>45</v>
      </c>
      <c r="F16" s="60"/>
      <c r="G16" s="456" t="s">
        <v>100</v>
      </c>
      <c r="H16" s="457"/>
      <c r="I16" s="458"/>
    </row>
    <row r="17" spans="1:9" ht="26.15" customHeight="1" x14ac:dyDescent="0.3">
      <c r="A17" s="72"/>
      <c r="B17" s="144" t="s">
        <v>44</v>
      </c>
      <c r="C17" s="498" t="s">
        <v>338</v>
      </c>
      <c r="D17" s="499"/>
      <c r="E17" s="67" t="s">
        <v>45</v>
      </c>
      <c r="F17" s="60"/>
      <c r="G17" s="459"/>
      <c r="H17" s="460"/>
      <c r="I17" s="461"/>
    </row>
    <row r="18" spans="1:9" ht="14.15" customHeight="1" x14ac:dyDescent="0.3">
      <c r="A18" s="72"/>
      <c r="B18" s="145" t="s">
        <v>117</v>
      </c>
      <c r="C18" s="500" t="s">
        <v>115</v>
      </c>
      <c r="D18" s="499"/>
      <c r="E18" s="67" t="s">
        <v>45</v>
      </c>
      <c r="F18" s="60"/>
      <c r="G18" s="58"/>
      <c r="H18" s="58"/>
      <c r="I18" s="58"/>
    </row>
    <row r="19" spans="1:9" ht="14.15" customHeight="1" x14ac:dyDescent="0.3">
      <c r="A19" s="72"/>
      <c r="B19" s="145" t="s">
        <v>118</v>
      </c>
      <c r="C19" s="500" t="s">
        <v>277</v>
      </c>
      <c r="D19" s="501"/>
      <c r="E19" s="67" t="s">
        <v>45</v>
      </c>
      <c r="F19" s="60"/>
      <c r="G19" s="58"/>
      <c r="H19" s="58"/>
      <c r="I19" s="58"/>
    </row>
    <row r="20" spans="1:9" ht="27.9" customHeight="1" x14ac:dyDescent="0.3">
      <c r="A20" s="72"/>
      <c r="B20" s="335" t="s">
        <v>119</v>
      </c>
      <c r="C20" s="500" t="s">
        <v>339</v>
      </c>
      <c r="D20" s="501"/>
      <c r="E20" s="67" t="s">
        <v>45</v>
      </c>
      <c r="F20" s="60"/>
      <c r="G20" s="58"/>
      <c r="H20" s="58"/>
      <c r="I20" s="58"/>
    </row>
    <row r="21" spans="1:9" ht="14.15" customHeight="1" x14ac:dyDescent="0.3">
      <c r="A21" s="72"/>
      <c r="B21" s="145" t="s">
        <v>120</v>
      </c>
      <c r="C21" s="526" t="s">
        <v>336</v>
      </c>
      <c r="D21" s="527"/>
      <c r="E21" s="67" t="s">
        <v>45</v>
      </c>
      <c r="F21" s="60"/>
      <c r="G21" s="58"/>
      <c r="H21" s="58"/>
      <c r="I21" s="58"/>
    </row>
    <row r="22" spans="1:9" x14ac:dyDescent="0.3">
      <c r="A22" s="72"/>
      <c r="B22" s="145" t="s">
        <v>335</v>
      </c>
      <c r="C22" s="502" t="s">
        <v>116</v>
      </c>
      <c r="D22" s="503"/>
      <c r="E22" s="67" t="s">
        <v>45</v>
      </c>
      <c r="F22" s="60"/>
      <c r="G22" s="58"/>
      <c r="H22" s="58"/>
      <c r="I22" s="58"/>
    </row>
    <row r="23" spans="1:9" ht="29.25" customHeight="1" x14ac:dyDescent="0.3">
      <c r="A23" s="72"/>
      <c r="B23" s="146"/>
      <c r="C23" s="495" t="s">
        <v>47</v>
      </c>
      <c r="D23" s="495"/>
      <c r="E23" s="91" t="str">
        <f>IF(AND(E16="Ada",E17="Ada",E18="Ada",E19="Ada",E20="Ada",E21="Ada",E22="Ada"),"Memenuhi","Tidak Memenuhi")</f>
        <v>Memenuhi</v>
      </c>
      <c r="F23" s="60"/>
      <c r="G23" s="58"/>
      <c r="H23" s="58"/>
      <c r="I23" s="58"/>
    </row>
    <row r="24" spans="1:9" ht="15.75" customHeight="1" x14ac:dyDescent="0.3">
      <c r="A24" s="90"/>
      <c r="B24" s="147"/>
      <c r="C24" s="80"/>
      <c r="D24" s="80"/>
      <c r="E24" s="81"/>
      <c r="F24" s="60"/>
      <c r="G24" s="58"/>
      <c r="H24" s="58"/>
      <c r="I24" s="58"/>
    </row>
    <row r="25" spans="1:9" ht="93.65" customHeight="1" x14ac:dyDescent="0.3">
      <c r="A25" s="95">
        <v>1</v>
      </c>
      <c r="B25" s="138" t="s">
        <v>128</v>
      </c>
      <c r="C25" s="536" t="s">
        <v>121</v>
      </c>
      <c r="D25" s="536"/>
      <c r="E25" s="86">
        <v>4</v>
      </c>
      <c r="F25" s="112"/>
      <c r="G25" s="429" t="s">
        <v>142</v>
      </c>
      <c r="H25" s="430"/>
      <c r="I25" s="431"/>
    </row>
    <row r="26" spans="1:9" ht="51.75" customHeight="1" x14ac:dyDescent="0.3">
      <c r="A26" s="96"/>
      <c r="B26" s="148"/>
      <c r="C26" s="84">
        <v>4</v>
      </c>
      <c r="D26" s="121" t="s">
        <v>122</v>
      </c>
      <c r="E26" s="88"/>
      <c r="F26" s="112"/>
      <c r="G26" s="127"/>
      <c r="H26" s="127"/>
      <c r="I26" s="127"/>
    </row>
    <row r="27" spans="1:9" ht="53.15" customHeight="1" x14ac:dyDescent="0.3">
      <c r="A27" s="96"/>
      <c r="B27" s="148"/>
      <c r="C27" s="84">
        <v>3</v>
      </c>
      <c r="D27" s="121" t="s">
        <v>124</v>
      </c>
      <c r="E27" s="88"/>
      <c r="F27" s="112"/>
      <c r="G27" s="127"/>
      <c r="H27" s="127"/>
      <c r="I27" s="127"/>
    </row>
    <row r="28" spans="1:9" ht="41.4" customHeight="1" x14ac:dyDescent="0.3">
      <c r="A28" s="96"/>
      <c r="B28" s="148"/>
      <c r="C28" s="84">
        <v>2</v>
      </c>
      <c r="D28" s="121" t="s">
        <v>123</v>
      </c>
      <c r="E28" s="88"/>
      <c r="F28" s="112"/>
      <c r="G28" s="82"/>
      <c r="H28" s="113"/>
      <c r="I28" s="112"/>
    </row>
    <row r="29" spans="1:9" ht="39.75" customHeight="1" x14ac:dyDescent="0.3">
      <c r="A29" s="96"/>
      <c r="B29" s="148"/>
      <c r="C29" s="84">
        <v>1</v>
      </c>
      <c r="D29" s="121" t="s">
        <v>125</v>
      </c>
      <c r="E29" s="88"/>
      <c r="F29" s="112"/>
      <c r="G29" s="82"/>
      <c r="H29" s="113"/>
      <c r="I29" s="112"/>
    </row>
    <row r="30" spans="1:9" ht="15.9" customHeight="1" x14ac:dyDescent="0.3">
      <c r="A30" s="96"/>
      <c r="B30" s="148"/>
      <c r="C30" s="84">
        <v>0</v>
      </c>
      <c r="D30" s="121" t="s">
        <v>126</v>
      </c>
      <c r="E30" s="88"/>
      <c r="F30" s="112"/>
      <c r="G30" s="82"/>
      <c r="H30" s="113"/>
      <c r="I30" s="112"/>
    </row>
    <row r="31" spans="1:9" ht="18.75" customHeight="1" x14ac:dyDescent="0.3">
      <c r="A31" s="96"/>
      <c r="B31" s="149"/>
      <c r="C31" s="528" t="s">
        <v>12</v>
      </c>
      <c r="D31" s="528"/>
      <c r="E31" s="89">
        <f>IF(OR(E25&lt;0,E25&gt;4),"Salah Isi",E25)</f>
        <v>4</v>
      </c>
      <c r="F31" s="112"/>
      <c r="G31" s="82"/>
      <c r="H31" s="113"/>
      <c r="I31" s="112"/>
    </row>
    <row r="32" spans="1:9" ht="15.75" customHeight="1" x14ac:dyDescent="0.3">
      <c r="A32" s="109"/>
      <c r="B32" s="150"/>
      <c r="C32" s="80"/>
      <c r="D32" s="80"/>
      <c r="E32" s="81"/>
      <c r="F32" s="60"/>
      <c r="G32" s="58"/>
      <c r="H32" s="58"/>
      <c r="I32" s="58"/>
    </row>
    <row r="33" spans="1:9" ht="53.25" customHeight="1" x14ac:dyDescent="0.3">
      <c r="A33" s="95">
        <f>A25+1</f>
        <v>2</v>
      </c>
      <c r="B33" s="151" t="s">
        <v>127</v>
      </c>
      <c r="C33" s="536" t="s">
        <v>134</v>
      </c>
      <c r="D33" s="536"/>
      <c r="E33" s="86">
        <v>4</v>
      </c>
      <c r="F33" s="112"/>
      <c r="G33" s="511" t="s">
        <v>143</v>
      </c>
      <c r="H33" s="512"/>
      <c r="I33" s="513"/>
    </row>
    <row r="34" spans="1:9" ht="40.5" customHeight="1" x14ac:dyDescent="0.3">
      <c r="A34" s="96"/>
      <c r="B34" s="148"/>
      <c r="C34" s="84">
        <v>4</v>
      </c>
      <c r="D34" s="121" t="s">
        <v>129</v>
      </c>
      <c r="E34" s="88"/>
      <c r="F34" s="112"/>
      <c r="G34" s="517"/>
      <c r="H34" s="518"/>
      <c r="I34" s="519"/>
    </row>
    <row r="35" spans="1:9" ht="27" customHeight="1" x14ac:dyDescent="0.3">
      <c r="A35" s="96"/>
      <c r="B35" s="148"/>
      <c r="C35" s="84">
        <v>3</v>
      </c>
      <c r="D35" s="121" t="s">
        <v>130</v>
      </c>
      <c r="E35" s="88"/>
      <c r="F35" s="112"/>
      <c r="G35" s="127"/>
      <c r="H35" s="127"/>
      <c r="I35" s="127"/>
    </row>
    <row r="36" spans="1:9" ht="27" customHeight="1" x14ac:dyDescent="0.3">
      <c r="A36" s="96"/>
      <c r="B36" s="148"/>
      <c r="C36" s="84">
        <v>2</v>
      </c>
      <c r="D36" s="121" t="s">
        <v>131</v>
      </c>
      <c r="E36" s="88"/>
      <c r="F36" s="112"/>
      <c r="G36" s="82"/>
      <c r="H36" s="113"/>
      <c r="I36" s="112"/>
    </row>
    <row r="37" spans="1:9" ht="27" customHeight="1" x14ac:dyDescent="0.3">
      <c r="A37" s="96"/>
      <c r="B37" s="148"/>
      <c r="C37" s="84">
        <v>1</v>
      </c>
      <c r="D37" s="121" t="s">
        <v>132</v>
      </c>
      <c r="E37" s="88"/>
      <c r="F37" s="112"/>
      <c r="G37" s="82"/>
      <c r="H37" s="113"/>
      <c r="I37" s="112"/>
    </row>
    <row r="38" spans="1:9" ht="27" customHeight="1" x14ac:dyDescent="0.3">
      <c r="A38" s="96"/>
      <c r="B38" s="148"/>
      <c r="C38" s="84">
        <v>0</v>
      </c>
      <c r="D38" s="121" t="s">
        <v>133</v>
      </c>
      <c r="E38" s="88"/>
      <c r="F38" s="112"/>
      <c r="G38" s="82"/>
      <c r="H38" s="113"/>
      <c r="I38" s="112"/>
    </row>
    <row r="39" spans="1:9" ht="18.75" customHeight="1" x14ac:dyDescent="0.3">
      <c r="A39" s="96"/>
      <c r="B39" s="149"/>
      <c r="C39" s="528" t="s">
        <v>12</v>
      </c>
      <c r="D39" s="528"/>
      <c r="E39" s="89">
        <f>IF(OR(E33&lt;0,E33&gt;4),"Salah Isi",E33)</f>
        <v>4</v>
      </c>
      <c r="F39" s="112"/>
      <c r="G39" s="82"/>
      <c r="H39" s="113"/>
      <c r="I39" s="112"/>
    </row>
    <row r="40" spans="1:9" ht="15.75" customHeight="1" x14ac:dyDescent="0.3">
      <c r="A40" s="90"/>
      <c r="B40" s="150"/>
      <c r="C40" s="80"/>
      <c r="D40" s="80"/>
      <c r="E40" s="81"/>
      <c r="F40" s="60"/>
      <c r="G40" s="58"/>
      <c r="H40" s="58"/>
      <c r="I40" s="58"/>
    </row>
    <row r="41" spans="1:9" ht="29.4" customHeight="1" x14ac:dyDescent="0.3">
      <c r="A41" s="109">
        <f>A33+1</f>
        <v>3</v>
      </c>
      <c r="B41" s="151" t="s">
        <v>135</v>
      </c>
      <c r="C41" s="536" t="s">
        <v>136</v>
      </c>
      <c r="D41" s="536"/>
      <c r="E41" s="86">
        <v>4</v>
      </c>
      <c r="F41" s="112"/>
      <c r="G41" s="511" t="s">
        <v>144</v>
      </c>
      <c r="H41" s="512"/>
      <c r="I41" s="513"/>
    </row>
    <row r="42" spans="1:9" ht="29.15" customHeight="1" x14ac:dyDescent="0.3">
      <c r="A42" s="109"/>
      <c r="B42" s="148"/>
      <c r="C42" s="84">
        <v>4</v>
      </c>
      <c r="D42" s="122" t="s">
        <v>137</v>
      </c>
      <c r="E42" s="88"/>
      <c r="F42" s="112"/>
      <c r="G42" s="517"/>
      <c r="H42" s="518"/>
      <c r="I42" s="519"/>
    </row>
    <row r="43" spans="1:9" ht="29.15" customHeight="1" x14ac:dyDescent="0.3">
      <c r="A43" s="109"/>
      <c r="B43" s="148"/>
      <c r="C43" s="84">
        <v>3</v>
      </c>
      <c r="D43" s="122" t="s">
        <v>138</v>
      </c>
      <c r="E43" s="88"/>
      <c r="F43" s="112"/>
      <c r="G43" s="127">
        <v>2</v>
      </c>
      <c r="H43" s="127"/>
      <c r="I43" s="127"/>
    </row>
    <row r="44" spans="1:9" ht="29.15" customHeight="1" x14ac:dyDescent="0.3">
      <c r="A44" s="109"/>
      <c r="B44" s="148"/>
      <c r="C44" s="84">
        <v>2</v>
      </c>
      <c r="D44" s="122" t="s">
        <v>139</v>
      </c>
      <c r="E44" s="88"/>
      <c r="F44" s="112"/>
      <c r="G44" s="82"/>
      <c r="H44" s="113"/>
      <c r="I44" s="112"/>
    </row>
    <row r="45" spans="1:9" ht="15.75" customHeight="1" x14ac:dyDescent="0.3">
      <c r="A45" s="109"/>
      <c r="B45" s="148"/>
      <c r="C45" s="84">
        <v>1</v>
      </c>
      <c r="D45" s="122" t="s">
        <v>140</v>
      </c>
      <c r="E45" s="88"/>
      <c r="F45" s="112"/>
      <c r="G45" s="82"/>
      <c r="H45" s="113"/>
      <c r="I45" s="112"/>
    </row>
    <row r="46" spans="1:9" ht="15.75" customHeight="1" x14ac:dyDescent="0.3">
      <c r="A46" s="109"/>
      <c r="B46" s="148"/>
      <c r="C46" s="84">
        <v>0</v>
      </c>
      <c r="D46" s="122" t="s">
        <v>141</v>
      </c>
      <c r="E46" s="88"/>
      <c r="F46" s="112"/>
      <c r="G46" s="82"/>
      <c r="H46" s="113"/>
      <c r="I46" s="112"/>
    </row>
    <row r="47" spans="1:9" ht="15.75" customHeight="1" x14ac:dyDescent="0.3">
      <c r="A47" s="109"/>
      <c r="B47" s="149"/>
      <c r="C47" s="528" t="s">
        <v>12</v>
      </c>
      <c r="D47" s="528"/>
      <c r="E47" s="89">
        <f>IF(OR(E41&lt;0,E41&gt;4),"Salah Isi",E41)</f>
        <v>4</v>
      </c>
      <c r="F47" s="112"/>
      <c r="G47" s="82"/>
      <c r="H47" s="113"/>
      <c r="I47" s="112"/>
    </row>
    <row r="48" spans="1:9" ht="15.75" customHeight="1" x14ac:dyDescent="0.3">
      <c r="A48" s="109"/>
      <c r="B48" s="150"/>
      <c r="C48" s="80"/>
      <c r="D48" s="80"/>
      <c r="E48" s="81"/>
      <c r="F48" s="60"/>
      <c r="G48" s="58"/>
      <c r="H48" s="58"/>
      <c r="I48" s="58"/>
    </row>
    <row r="49" spans="1:9" ht="40.5" customHeight="1" x14ac:dyDescent="0.3">
      <c r="A49" s="95">
        <f>A41+1</f>
        <v>4</v>
      </c>
      <c r="B49" s="152" t="s">
        <v>32</v>
      </c>
      <c r="C49" s="480" t="s">
        <v>237</v>
      </c>
      <c r="D49" s="481"/>
      <c r="E49" s="61">
        <v>4</v>
      </c>
      <c r="F49" s="60"/>
      <c r="G49" s="456" t="s">
        <v>101</v>
      </c>
      <c r="H49" s="457"/>
      <c r="I49" s="458"/>
    </row>
    <row r="50" spans="1:9" ht="54.75" customHeight="1" x14ac:dyDescent="0.3">
      <c r="A50" s="72"/>
      <c r="B50" s="153"/>
      <c r="C50" s="69">
        <v>4</v>
      </c>
      <c r="D50" s="37" t="s">
        <v>145</v>
      </c>
      <c r="E50" s="56"/>
      <c r="F50" s="60"/>
      <c r="G50" s="459"/>
      <c r="H50" s="460"/>
      <c r="I50" s="461"/>
    </row>
    <row r="51" spans="1:9" ht="54.75" customHeight="1" x14ac:dyDescent="0.3">
      <c r="A51" s="72"/>
      <c r="B51" s="153"/>
      <c r="C51" s="69">
        <v>3</v>
      </c>
      <c r="D51" s="37" t="s">
        <v>146</v>
      </c>
      <c r="E51" s="56"/>
      <c r="F51" s="60"/>
      <c r="G51" s="1"/>
      <c r="H51" s="1"/>
      <c r="I51" s="1"/>
    </row>
    <row r="52" spans="1:9" ht="41.25" customHeight="1" x14ac:dyDescent="0.3">
      <c r="A52" s="72"/>
      <c r="B52" s="153"/>
      <c r="C52" s="69">
        <v>2</v>
      </c>
      <c r="D52" s="37" t="s">
        <v>147</v>
      </c>
      <c r="E52" s="56"/>
      <c r="F52" s="60"/>
      <c r="G52" s="60"/>
      <c r="H52" s="108"/>
      <c r="I52" s="60"/>
    </row>
    <row r="53" spans="1:9" ht="27.75" customHeight="1" x14ac:dyDescent="0.3">
      <c r="A53" s="72"/>
      <c r="B53" s="153"/>
      <c r="C53" s="69">
        <v>1</v>
      </c>
      <c r="D53" s="37" t="s">
        <v>70</v>
      </c>
      <c r="E53" s="56"/>
      <c r="F53" s="60"/>
      <c r="G53" s="59"/>
      <c r="H53" s="60"/>
      <c r="I53" s="60"/>
    </row>
    <row r="54" spans="1:9" ht="17.149999999999999" customHeight="1" x14ac:dyDescent="0.3">
      <c r="A54" s="97"/>
      <c r="B54" s="153"/>
      <c r="C54" s="69">
        <v>0</v>
      </c>
      <c r="D54" s="37" t="s">
        <v>71</v>
      </c>
      <c r="E54" s="56"/>
      <c r="F54" s="60"/>
      <c r="G54" s="60"/>
      <c r="H54" s="108"/>
      <c r="I54" s="60"/>
    </row>
    <row r="55" spans="1:9" ht="17.149999999999999" customHeight="1" x14ac:dyDescent="0.3">
      <c r="A55" s="72"/>
      <c r="B55" s="154"/>
      <c r="C55" s="534" t="s">
        <v>12</v>
      </c>
      <c r="D55" s="535"/>
      <c r="E55" s="105">
        <f>IF(OR(E49&lt;0,E49&gt;4),"Salah Isi",E49)</f>
        <v>4</v>
      </c>
      <c r="F55" s="60"/>
      <c r="G55" s="59"/>
      <c r="H55" s="108"/>
      <c r="I55" s="60"/>
    </row>
    <row r="56" spans="1:9" ht="15.75" customHeight="1" x14ac:dyDescent="0.3">
      <c r="A56" s="90"/>
      <c r="B56" s="155"/>
      <c r="C56" s="80"/>
      <c r="D56" s="80"/>
      <c r="E56" s="81"/>
      <c r="F56" s="60"/>
      <c r="G56" s="58"/>
      <c r="H56" s="58"/>
      <c r="I56" s="58"/>
    </row>
    <row r="57" spans="1:9" ht="42" customHeight="1" x14ac:dyDescent="0.3">
      <c r="A57" s="95">
        <f>A49+1</f>
        <v>5</v>
      </c>
      <c r="B57" s="152" t="s">
        <v>49</v>
      </c>
      <c r="C57" s="480" t="s">
        <v>111</v>
      </c>
      <c r="D57" s="481"/>
      <c r="E57" s="65">
        <v>4</v>
      </c>
      <c r="F57" s="60"/>
      <c r="G57" s="456" t="s">
        <v>102</v>
      </c>
      <c r="H57" s="457"/>
      <c r="I57" s="458"/>
    </row>
    <row r="58" spans="1:9" ht="67.5" customHeight="1" x14ac:dyDescent="0.3">
      <c r="A58" s="72"/>
      <c r="B58" s="153"/>
      <c r="C58" s="69">
        <v>4</v>
      </c>
      <c r="D58" s="37" t="s">
        <v>149</v>
      </c>
      <c r="E58" s="56"/>
      <c r="F58" s="60"/>
      <c r="G58" s="459"/>
      <c r="H58" s="460"/>
      <c r="I58" s="461"/>
    </row>
    <row r="59" spans="1:9" ht="52.5" customHeight="1" x14ac:dyDescent="0.3">
      <c r="A59" s="72"/>
      <c r="B59" s="153"/>
      <c r="C59" s="69">
        <v>3</v>
      </c>
      <c r="D59" s="37" t="s">
        <v>150</v>
      </c>
      <c r="E59" s="56"/>
      <c r="F59" s="60"/>
      <c r="G59" s="1"/>
      <c r="H59" s="108"/>
      <c r="I59" s="60"/>
    </row>
    <row r="60" spans="1:9" ht="42.9" customHeight="1" x14ac:dyDescent="0.3">
      <c r="A60" s="72"/>
      <c r="B60" s="153"/>
      <c r="C60" s="69">
        <v>2</v>
      </c>
      <c r="D60" s="37" t="s">
        <v>148</v>
      </c>
      <c r="E60" s="56"/>
      <c r="F60" s="60"/>
      <c r="G60" s="59"/>
      <c r="H60" s="108"/>
      <c r="I60" s="60"/>
    </row>
    <row r="61" spans="1:9" ht="28.5" customHeight="1" x14ac:dyDescent="0.3">
      <c r="A61" s="97"/>
      <c r="B61" s="153"/>
      <c r="C61" s="69">
        <v>1</v>
      </c>
      <c r="D61" s="37" t="s">
        <v>151</v>
      </c>
      <c r="E61" s="56"/>
      <c r="F61" s="60"/>
      <c r="G61" s="59"/>
      <c r="H61" s="108"/>
      <c r="I61" s="60"/>
    </row>
    <row r="62" spans="1:9" ht="28.5" customHeight="1" x14ac:dyDescent="0.3">
      <c r="A62" s="72"/>
      <c r="B62" s="153"/>
      <c r="C62" s="69">
        <v>0</v>
      </c>
      <c r="D62" s="37" t="s">
        <v>152</v>
      </c>
      <c r="E62" s="56"/>
      <c r="F62" s="60"/>
      <c r="G62" s="59"/>
      <c r="H62" s="108"/>
      <c r="I62" s="60"/>
    </row>
    <row r="63" spans="1:9" x14ac:dyDescent="0.3">
      <c r="A63" s="72"/>
      <c r="B63" s="154"/>
      <c r="C63" s="418" t="s">
        <v>12</v>
      </c>
      <c r="D63" s="419"/>
      <c r="E63" s="105">
        <f>IF(OR(E57&lt;0,E57&gt;4),"Salah Isi",E57)</f>
        <v>4</v>
      </c>
      <c r="F63" s="60"/>
      <c r="G63" s="59"/>
      <c r="H63" s="108"/>
      <c r="I63" s="60"/>
    </row>
    <row r="64" spans="1:9" ht="17.25" customHeight="1" x14ac:dyDescent="0.3">
      <c r="A64" s="90"/>
      <c r="B64" s="155"/>
      <c r="C64" s="80"/>
      <c r="D64" s="80"/>
      <c r="E64" s="81"/>
      <c r="F64" s="60"/>
      <c r="G64" s="58"/>
      <c r="H64" s="58"/>
      <c r="I64" s="58"/>
    </row>
    <row r="65" spans="1:9" ht="42" customHeight="1" x14ac:dyDescent="0.3">
      <c r="A65" s="95">
        <f>A57+1</f>
        <v>6</v>
      </c>
      <c r="B65" s="152" t="s">
        <v>50</v>
      </c>
      <c r="C65" s="478" t="s">
        <v>153</v>
      </c>
      <c r="D65" s="479"/>
      <c r="E65" s="61">
        <v>4</v>
      </c>
      <c r="F65" s="60"/>
      <c r="G65" s="456" t="s">
        <v>114</v>
      </c>
      <c r="H65" s="457"/>
      <c r="I65" s="458"/>
    </row>
    <row r="66" spans="1:9" x14ac:dyDescent="0.3">
      <c r="A66" s="72"/>
      <c r="B66" s="153"/>
      <c r="C66" s="69">
        <v>4</v>
      </c>
      <c r="D66" s="37" t="s">
        <v>14</v>
      </c>
      <c r="E66" s="56"/>
      <c r="F66" s="60"/>
      <c r="G66" s="459"/>
      <c r="H66" s="460"/>
      <c r="I66" s="461"/>
    </row>
    <row r="67" spans="1:9" x14ac:dyDescent="0.3">
      <c r="A67" s="72"/>
      <c r="B67" s="153"/>
      <c r="C67" s="69">
        <v>3</v>
      </c>
      <c r="D67" s="37" t="s">
        <v>72</v>
      </c>
      <c r="E67" s="56"/>
      <c r="F67" s="60"/>
      <c r="G67" s="60"/>
      <c r="H67" s="108"/>
      <c r="I67" s="60"/>
    </row>
    <row r="68" spans="1:9" x14ac:dyDescent="0.3">
      <c r="A68" s="72"/>
      <c r="B68" s="153"/>
      <c r="C68" s="69">
        <v>2</v>
      </c>
      <c r="D68" s="37" t="s">
        <v>73</v>
      </c>
      <c r="E68" s="56"/>
      <c r="F68" s="60"/>
      <c r="G68" s="135"/>
      <c r="H68" s="60"/>
      <c r="I68" s="60"/>
    </row>
    <row r="69" spans="1:9" x14ac:dyDescent="0.3">
      <c r="A69" s="72"/>
      <c r="B69" s="153"/>
      <c r="C69" s="69">
        <v>1</v>
      </c>
      <c r="D69" s="37" t="s">
        <v>74</v>
      </c>
      <c r="E69" s="56"/>
      <c r="F69" s="60"/>
      <c r="G69" s="136"/>
      <c r="H69" s="108"/>
      <c r="I69" s="60"/>
    </row>
    <row r="70" spans="1:9" x14ac:dyDescent="0.3">
      <c r="A70" s="97"/>
      <c r="B70" s="153"/>
      <c r="C70" s="69">
        <v>0</v>
      </c>
      <c r="D70" s="37" t="s">
        <v>75</v>
      </c>
      <c r="E70" s="56"/>
      <c r="F70" s="60"/>
      <c r="G70" s="59"/>
      <c r="H70" s="108"/>
      <c r="I70" s="60"/>
    </row>
    <row r="71" spans="1:9" x14ac:dyDescent="0.3">
      <c r="A71" s="72"/>
      <c r="B71" s="154"/>
      <c r="C71" s="418" t="s">
        <v>12</v>
      </c>
      <c r="D71" s="419"/>
      <c r="E71" s="106">
        <f>IF(OR(E65&lt;0,E65&gt;4),"Salah Isi", E65)</f>
        <v>4</v>
      </c>
      <c r="F71" s="60"/>
      <c r="G71" s="59"/>
      <c r="H71" s="108"/>
      <c r="I71" s="60"/>
    </row>
    <row r="72" spans="1:9" ht="17.25" customHeight="1" x14ac:dyDescent="0.3">
      <c r="A72" s="90"/>
      <c r="B72" s="156"/>
      <c r="C72" s="80"/>
      <c r="D72" s="80"/>
      <c r="E72" s="81"/>
      <c r="F72" s="60"/>
      <c r="G72" s="58"/>
      <c r="H72" s="58"/>
      <c r="I72" s="58"/>
    </row>
    <row r="73" spans="1:9" ht="32.15" customHeight="1" x14ac:dyDescent="0.3">
      <c r="A73" s="95">
        <f>A65+1</f>
        <v>7</v>
      </c>
      <c r="B73" s="163" t="s">
        <v>154</v>
      </c>
      <c r="C73" s="529" t="s">
        <v>340</v>
      </c>
      <c r="D73" s="530"/>
      <c r="E73" s="61">
        <v>4</v>
      </c>
      <c r="F73" s="60"/>
      <c r="G73" s="456" t="s">
        <v>155</v>
      </c>
      <c r="H73" s="457"/>
      <c r="I73" s="458"/>
    </row>
    <row r="74" spans="1:9" ht="28.5" customHeight="1" x14ac:dyDescent="0.3">
      <c r="A74" s="72"/>
      <c r="B74" s="153"/>
      <c r="C74" s="69">
        <v>4</v>
      </c>
      <c r="D74" s="122" t="s">
        <v>341</v>
      </c>
      <c r="E74" s="56"/>
      <c r="F74" s="60"/>
      <c r="G74" s="459"/>
      <c r="H74" s="460"/>
      <c r="I74" s="461"/>
    </row>
    <row r="75" spans="1:9" ht="27" customHeight="1" x14ac:dyDescent="0.3">
      <c r="A75" s="72"/>
      <c r="B75" s="153"/>
      <c r="C75" s="69">
        <v>3</v>
      </c>
      <c r="D75" s="122" t="s">
        <v>342</v>
      </c>
      <c r="E75" s="56"/>
      <c r="F75" s="60"/>
      <c r="G75" s="60"/>
      <c r="H75" s="108"/>
      <c r="I75" s="60"/>
    </row>
    <row r="76" spans="1:9" ht="14.4" customHeight="1" x14ac:dyDescent="0.3">
      <c r="A76" s="72"/>
      <c r="B76" s="153"/>
      <c r="C76" s="69">
        <v>2</v>
      </c>
      <c r="D76" s="291" t="s">
        <v>343</v>
      </c>
      <c r="E76" s="56"/>
      <c r="F76" s="60"/>
      <c r="G76" s="135"/>
      <c r="H76" s="60"/>
      <c r="I76" s="60"/>
    </row>
    <row r="77" spans="1:9" ht="17.25" customHeight="1" x14ac:dyDescent="0.3">
      <c r="A77" s="72"/>
      <c r="B77" s="153"/>
      <c r="C77" s="69">
        <v>1</v>
      </c>
      <c r="D77" s="37" t="s">
        <v>344</v>
      </c>
      <c r="E77" s="56"/>
      <c r="F77" s="60"/>
      <c r="G77" s="136"/>
      <c r="H77" s="108"/>
      <c r="I77" s="60"/>
    </row>
    <row r="78" spans="1:9" ht="17.25" customHeight="1" x14ac:dyDescent="0.3">
      <c r="A78" s="97"/>
      <c r="B78" s="153"/>
      <c r="C78" s="69">
        <v>0</v>
      </c>
      <c r="D78" s="37" t="s">
        <v>345</v>
      </c>
      <c r="E78" s="56"/>
      <c r="F78" s="60"/>
      <c r="G78" s="59"/>
      <c r="H78" s="108"/>
      <c r="I78" s="60"/>
    </row>
    <row r="79" spans="1:9" ht="17.25" customHeight="1" x14ac:dyDescent="0.3">
      <c r="A79" s="72"/>
      <c r="B79" s="154"/>
      <c r="C79" s="418" t="s">
        <v>12</v>
      </c>
      <c r="D79" s="419"/>
      <c r="E79" s="106">
        <f>IF(OR(E73&lt;0,E73&gt;4),"Salah Isi", E73)</f>
        <v>4</v>
      </c>
      <c r="F79" s="60"/>
      <c r="G79" s="59"/>
      <c r="H79" s="108"/>
      <c r="I79" s="60"/>
    </row>
    <row r="80" spans="1:9" ht="17.25" customHeight="1" x14ac:dyDescent="0.3">
      <c r="A80" s="109"/>
      <c r="B80" s="155"/>
      <c r="C80" s="80"/>
      <c r="D80" s="80"/>
      <c r="E80" s="81"/>
      <c r="F80" s="60"/>
      <c r="G80" s="58"/>
      <c r="H80" s="58"/>
      <c r="I80" s="58"/>
    </row>
    <row r="81" spans="1:9" ht="30" customHeight="1" x14ac:dyDescent="0.3">
      <c r="A81" s="95">
        <f>A73+1</f>
        <v>8</v>
      </c>
      <c r="B81" s="138" t="s">
        <v>156</v>
      </c>
      <c r="C81" s="432" t="s">
        <v>469</v>
      </c>
      <c r="D81" s="432"/>
      <c r="E81" s="86">
        <v>4</v>
      </c>
      <c r="F81" s="93"/>
      <c r="G81" s="531" t="s">
        <v>107</v>
      </c>
      <c r="H81" s="532"/>
      <c r="I81" s="533"/>
    </row>
    <row r="82" spans="1:9" ht="158.15" customHeight="1" x14ac:dyDescent="0.3">
      <c r="A82" s="95"/>
      <c r="B82" s="148"/>
      <c r="C82" s="520" t="s">
        <v>85</v>
      </c>
      <c r="D82" s="521"/>
      <c r="E82" s="132"/>
      <c r="F82" s="93"/>
      <c r="G82" s="127"/>
      <c r="H82" s="127"/>
      <c r="I82" s="127"/>
    </row>
    <row r="83" spans="1:9" ht="40.5" customHeight="1" x14ac:dyDescent="0.3">
      <c r="A83" s="87"/>
      <c r="B83" s="148"/>
      <c r="C83" s="84">
        <v>4</v>
      </c>
      <c r="D83" s="173" t="s">
        <v>157</v>
      </c>
      <c r="E83" s="88"/>
      <c r="F83" s="93"/>
      <c r="G83" s="127"/>
      <c r="H83" s="127"/>
      <c r="I83" s="127"/>
    </row>
    <row r="84" spans="1:9" ht="42.75" customHeight="1" x14ac:dyDescent="0.3">
      <c r="A84" s="87"/>
      <c r="B84" s="148"/>
      <c r="C84" s="84">
        <v>3</v>
      </c>
      <c r="D84" s="173" t="s">
        <v>158</v>
      </c>
      <c r="E84" s="88"/>
      <c r="F84" s="93"/>
      <c r="G84" s="127"/>
      <c r="H84" s="127"/>
      <c r="I84" s="127"/>
    </row>
    <row r="85" spans="1:9" ht="27.9" customHeight="1" x14ac:dyDescent="0.3">
      <c r="A85" s="87"/>
      <c r="B85" s="148"/>
      <c r="C85" s="84">
        <v>2</v>
      </c>
      <c r="D85" s="174" t="s">
        <v>159</v>
      </c>
      <c r="E85" s="88"/>
      <c r="F85" s="93"/>
      <c r="G85" s="92"/>
      <c r="H85" s="94"/>
      <c r="I85" s="93"/>
    </row>
    <row r="86" spans="1:9" ht="28.5" customHeight="1" x14ac:dyDescent="0.3">
      <c r="A86" s="87"/>
      <c r="B86" s="148"/>
      <c r="C86" s="175">
        <v>1</v>
      </c>
      <c r="D86" s="174" t="s">
        <v>160</v>
      </c>
      <c r="E86" s="88"/>
      <c r="F86" s="93"/>
      <c r="G86" s="92"/>
      <c r="H86" s="94"/>
      <c r="I86" s="93"/>
    </row>
    <row r="87" spans="1:9" ht="17.149999999999999" customHeight="1" x14ac:dyDescent="0.3">
      <c r="A87" s="87"/>
      <c r="B87" s="148"/>
      <c r="C87" s="84">
        <v>0</v>
      </c>
      <c r="D87" s="176" t="s">
        <v>76</v>
      </c>
      <c r="E87" s="88"/>
      <c r="F87" s="93"/>
      <c r="G87" s="92"/>
      <c r="H87" s="94"/>
      <c r="I87" s="93"/>
    </row>
    <row r="88" spans="1:9" ht="19.5" customHeight="1" x14ac:dyDescent="0.3">
      <c r="A88" s="87"/>
      <c r="B88" s="149"/>
      <c r="C88" s="486" t="s">
        <v>12</v>
      </c>
      <c r="D88" s="486"/>
      <c r="E88" s="107">
        <f>IF(E81&lt;0, "Salah Isi", IF(E81&lt;=4, E81, "Salah Isi"))</f>
        <v>4</v>
      </c>
      <c r="F88" s="93" t="s">
        <v>51</v>
      </c>
      <c r="G88" s="92"/>
      <c r="H88" s="94"/>
      <c r="I88" s="93"/>
    </row>
    <row r="89" spans="1:9" ht="15.75" customHeight="1" x14ac:dyDescent="0.3">
      <c r="A89" s="87"/>
      <c r="B89" s="158"/>
      <c r="C89" s="60"/>
      <c r="D89" s="60"/>
      <c r="F89" s="93"/>
      <c r="G89" s="92"/>
      <c r="H89" s="94"/>
      <c r="I89" s="93"/>
    </row>
    <row r="90" spans="1:9" ht="41.4" customHeight="1" x14ac:dyDescent="0.3">
      <c r="A90" s="95">
        <f>A81+1</f>
        <v>9</v>
      </c>
      <c r="B90" s="152" t="s">
        <v>161</v>
      </c>
      <c r="C90" s="478" t="s">
        <v>470</v>
      </c>
      <c r="D90" s="479"/>
      <c r="E90" s="61">
        <v>4</v>
      </c>
      <c r="F90" s="60"/>
      <c r="G90" s="456" t="s">
        <v>166</v>
      </c>
      <c r="H90" s="457"/>
      <c r="I90" s="458"/>
    </row>
    <row r="91" spans="1:9" ht="27.65" customHeight="1" x14ac:dyDescent="0.3">
      <c r="A91" s="72"/>
      <c r="B91" s="153"/>
      <c r="C91" s="69">
        <v>4</v>
      </c>
      <c r="D91" s="292" t="s">
        <v>162</v>
      </c>
      <c r="E91" s="56"/>
      <c r="F91" s="60"/>
      <c r="G91" s="459"/>
      <c r="H91" s="460"/>
      <c r="I91" s="461"/>
    </row>
    <row r="92" spans="1:9" ht="27.65" customHeight="1" x14ac:dyDescent="0.3">
      <c r="A92" s="72"/>
      <c r="B92" s="153"/>
      <c r="C92" s="69">
        <v>3</v>
      </c>
      <c r="D92" s="122" t="s">
        <v>163</v>
      </c>
      <c r="E92" s="56"/>
      <c r="F92" s="60"/>
      <c r="G92" s="60"/>
      <c r="H92" s="108"/>
      <c r="I92" s="60"/>
    </row>
    <row r="93" spans="1:9" ht="27.65" customHeight="1" x14ac:dyDescent="0.3">
      <c r="A93" s="72"/>
      <c r="B93" s="153"/>
      <c r="C93" s="69">
        <v>2</v>
      </c>
      <c r="D93" s="291" t="s">
        <v>164</v>
      </c>
      <c r="E93" s="56"/>
      <c r="F93" s="60"/>
      <c r="G93" s="135"/>
      <c r="H93" s="60"/>
      <c r="I93" s="60"/>
    </row>
    <row r="94" spans="1:9" ht="15.75" customHeight="1" x14ac:dyDescent="0.3">
      <c r="A94" s="72"/>
      <c r="B94" s="153"/>
      <c r="C94" s="69">
        <v>1</v>
      </c>
      <c r="D94" s="122" t="s">
        <v>80</v>
      </c>
      <c r="E94" s="56"/>
      <c r="F94" s="60"/>
      <c r="G94" s="136"/>
      <c r="H94" s="108"/>
      <c r="I94" s="60"/>
    </row>
    <row r="95" spans="1:9" ht="15.75" customHeight="1" x14ac:dyDescent="0.3">
      <c r="A95" s="97"/>
      <c r="B95" s="153"/>
      <c r="C95" s="69">
        <v>0</v>
      </c>
      <c r="D95" s="37" t="s">
        <v>75</v>
      </c>
      <c r="E95" s="56"/>
      <c r="F95" s="60"/>
      <c r="G95" s="59"/>
      <c r="H95" s="108"/>
      <c r="I95" s="60"/>
    </row>
    <row r="96" spans="1:9" ht="15.75" customHeight="1" x14ac:dyDescent="0.3">
      <c r="A96" s="72"/>
      <c r="B96" s="154"/>
      <c r="C96" s="418" t="s">
        <v>12</v>
      </c>
      <c r="D96" s="419"/>
      <c r="E96" s="106">
        <f>IF(OR(E90&lt;0,E90=1,E90&gt;4),"Salah Isi", E90)</f>
        <v>4</v>
      </c>
      <c r="F96" s="60"/>
      <c r="G96" s="59"/>
      <c r="H96" s="108"/>
      <c r="I96" s="60"/>
    </row>
    <row r="97" spans="1:9" ht="15.75" customHeight="1" x14ac:dyDescent="0.3">
      <c r="A97" s="87"/>
      <c r="B97" s="158"/>
      <c r="C97" s="60"/>
      <c r="D97" s="60"/>
      <c r="F97" s="93"/>
      <c r="G97" s="92"/>
      <c r="H97" s="94"/>
      <c r="I97" s="93"/>
    </row>
    <row r="98" spans="1:9" ht="80.400000000000006" customHeight="1" x14ac:dyDescent="0.3">
      <c r="A98" s="95">
        <f>A90+1</f>
        <v>10</v>
      </c>
      <c r="B98" s="152" t="s">
        <v>167</v>
      </c>
      <c r="C98" s="478" t="s">
        <v>168</v>
      </c>
      <c r="D98" s="479"/>
      <c r="E98" s="61">
        <v>4</v>
      </c>
      <c r="F98" s="60"/>
      <c r="G98" s="456" t="s">
        <v>172</v>
      </c>
      <c r="H98" s="457"/>
      <c r="I98" s="458"/>
    </row>
    <row r="99" spans="1:9" ht="15.75" customHeight="1" x14ac:dyDescent="0.3">
      <c r="A99" s="72"/>
      <c r="B99" s="153"/>
      <c r="C99" s="69">
        <v>4</v>
      </c>
      <c r="D99" s="293" t="s">
        <v>171</v>
      </c>
      <c r="E99" s="56"/>
      <c r="F99" s="60"/>
      <c r="G99" s="459"/>
      <c r="H99" s="460"/>
      <c r="I99" s="461"/>
    </row>
    <row r="100" spans="1:9" ht="15.75" customHeight="1" x14ac:dyDescent="0.3">
      <c r="A100" s="72"/>
      <c r="B100" s="153"/>
      <c r="C100" s="69">
        <v>3</v>
      </c>
      <c r="D100" s="293" t="s">
        <v>169</v>
      </c>
      <c r="E100" s="56"/>
      <c r="F100" s="60"/>
      <c r="G100" s="60"/>
      <c r="H100" s="108"/>
      <c r="I100" s="60"/>
    </row>
    <row r="101" spans="1:9" ht="15.75" customHeight="1" x14ac:dyDescent="0.3">
      <c r="A101" s="72"/>
      <c r="B101" s="153"/>
      <c r="C101" s="69">
        <v>2</v>
      </c>
      <c r="D101" s="293" t="s">
        <v>170</v>
      </c>
      <c r="E101" s="56"/>
      <c r="F101" s="60"/>
      <c r="G101" s="135"/>
      <c r="H101" s="60"/>
      <c r="I101" s="60"/>
    </row>
    <row r="102" spans="1:9" ht="15.75" customHeight="1" x14ac:dyDescent="0.3">
      <c r="A102" s="72"/>
      <c r="B102" s="153"/>
      <c r="C102" s="69"/>
      <c r="D102" s="293" t="s">
        <v>165</v>
      </c>
      <c r="E102" s="56"/>
      <c r="F102" s="60"/>
      <c r="G102" s="136"/>
      <c r="H102" s="108"/>
      <c r="I102" s="60"/>
    </row>
    <row r="103" spans="1:9" ht="15.75" customHeight="1" x14ac:dyDescent="0.3">
      <c r="A103" s="72"/>
      <c r="B103" s="154"/>
      <c r="C103" s="418" t="s">
        <v>12</v>
      </c>
      <c r="D103" s="419"/>
      <c r="E103" s="106">
        <f>IF(OR(E98&gt;4, E98&lt;2),"Salah Isi", E98)</f>
        <v>4</v>
      </c>
      <c r="F103" s="60"/>
      <c r="G103" s="59"/>
      <c r="H103" s="108"/>
      <c r="I103" s="60"/>
    </row>
    <row r="104" spans="1:9" s="180" customFormat="1" ht="15.75" customHeight="1" x14ac:dyDescent="0.3">
      <c r="A104" s="109"/>
      <c r="B104" s="183"/>
      <c r="C104" s="137"/>
      <c r="D104" s="218"/>
      <c r="E104" s="184"/>
      <c r="F104" s="177"/>
      <c r="G104" s="178"/>
      <c r="H104" s="179"/>
      <c r="I104" s="177"/>
    </row>
    <row r="105" spans="1:9" s="180" customFormat="1" ht="68.150000000000006" customHeight="1" x14ac:dyDescent="0.3">
      <c r="A105" s="95">
        <f>A98+1</f>
        <v>11</v>
      </c>
      <c r="B105" s="152" t="s">
        <v>239</v>
      </c>
      <c r="C105" s="478" t="s">
        <v>238</v>
      </c>
      <c r="D105" s="479"/>
      <c r="E105" s="61">
        <v>4</v>
      </c>
      <c r="F105" s="60"/>
      <c r="G105" s="456" t="s">
        <v>245</v>
      </c>
      <c r="H105" s="457"/>
      <c r="I105" s="458"/>
    </row>
    <row r="106" spans="1:9" s="180" customFormat="1" ht="56.15" customHeight="1" x14ac:dyDescent="0.3">
      <c r="A106" s="72"/>
      <c r="B106" s="153"/>
      <c r="C106" s="69">
        <v>4</v>
      </c>
      <c r="D106" s="122" t="s">
        <v>242</v>
      </c>
      <c r="E106" s="56"/>
      <c r="F106" s="60"/>
      <c r="G106" s="459"/>
      <c r="H106" s="460"/>
      <c r="I106" s="461"/>
    </row>
    <row r="107" spans="1:9" s="180" customFormat="1" ht="40.5" customHeight="1" x14ac:dyDescent="0.3">
      <c r="A107" s="72"/>
      <c r="B107" s="153"/>
      <c r="C107" s="69">
        <v>3</v>
      </c>
      <c r="D107" s="292" t="s">
        <v>243</v>
      </c>
      <c r="E107" s="56"/>
      <c r="F107" s="60"/>
      <c r="G107" s="60"/>
      <c r="H107" s="108"/>
      <c r="I107" s="60"/>
    </row>
    <row r="108" spans="1:9" s="180" customFormat="1" ht="27.65" customHeight="1" x14ac:dyDescent="0.3">
      <c r="A108" s="72"/>
      <c r="B108" s="153"/>
      <c r="C108" s="69">
        <v>2</v>
      </c>
      <c r="D108" s="381" t="s">
        <v>244</v>
      </c>
      <c r="E108" s="56"/>
      <c r="F108" s="60"/>
      <c r="G108" s="135"/>
      <c r="H108" s="60"/>
      <c r="I108" s="60"/>
    </row>
    <row r="109" spans="1:9" s="180" customFormat="1" ht="27.9" customHeight="1" x14ac:dyDescent="0.3">
      <c r="A109" s="72"/>
      <c r="B109" s="153"/>
      <c r="C109" s="69">
        <v>1</v>
      </c>
      <c r="D109" s="293" t="s">
        <v>240</v>
      </c>
      <c r="E109" s="56"/>
      <c r="F109" s="60"/>
      <c r="G109" s="136"/>
      <c r="H109" s="108"/>
      <c r="I109" s="60"/>
    </row>
    <row r="110" spans="1:9" s="180" customFormat="1" ht="33" customHeight="1" x14ac:dyDescent="0.3">
      <c r="A110" s="72"/>
      <c r="B110" s="153"/>
      <c r="C110" s="69">
        <v>0</v>
      </c>
      <c r="D110" s="293" t="s">
        <v>241</v>
      </c>
      <c r="E110" s="56"/>
      <c r="F110" s="60"/>
      <c r="G110" s="136"/>
      <c r="H110" s="108"/>
      <c r="I110" s="60"/>
    </row>
    <row r="111" spans="1:9" s="180" customFormat="1" ht="15.75" customHeight="1" x14ac:dyDescent="0.3">
      <c r="A111" s="72"/>
      <c r="B111" s="154"/>
      <c r="C111" s="418" t="s">
        <v>12</v>
      </c>
      <c r="D111" s="419"/>
      <c r="E111" s="106">
        <f>IF(OR(E105&gt;4, E105&lt;0),"Salah Isi", E105)</f>
        <v>4</v>
      </c>
      <c r="F111" s="60"/>
      <c r="G111" s="59"/>
      <c r="H111" s="108"/>
      <c r="I111" s="60"/>
    </row>
    <row r="112" spans="1:9" s="180" customFormat="1" ht="15.75" customHeight="1" x14ac:dyDescent="0.3">
      <c r="A112" s="109"/>
      <c r="B112" s="169"/>
      <c r="C112" s="236"/>
      <c r="D112" s="236"/>
      <c r="E112" s="237"/>
      <c r="F112" s="177"/>
      <c r="G112" s="178"/>
      <c r="H112" s="179"/>
      <c r="I112" s="177"/>
    </row>
    <row r="113" spans="1:9" ht="108.65" customHeight="1" x14ac:dyDescent="0.3">
      <c r="A113" s="95">
        <f>A105+1</f>
        <v>12</v>
      </c>
      <c r="B113" s="138" t="s">
        <v>354</v>
      </c>
      <c r="C113" s="523" t="s">
        <v>112</v>
      </c>
      <c r="D113" s="523"/>
      <c r="E113" s="182">
        <v>4</v>
      </c>
      <c r="F113" s="93"/>
      <c r="G113" s="429" t="s">
        <v>108</v>
      </c>
      <c r="H113" s="430"/>
      <c r="I113" s="431"/>
    </row>
    <row r="114" spans="1:9" ht="29.25" customHeight="1" x14ac:dyDescent="0.3">
      <c r="A114" s="87"/>
      <c r="B114" s="148"/>
      <c r="C114" s="84">
        <v>4</v>
      </c>
      <c r="D114" s="122" t="s">
        <v>106</v>
      </c>
      <c r="E114" s="88"/>
      <c r="F114" s="93"/>
      <c r="G114" s="127"/>
      <c r="H114" s="127"/>
      <c r="I114" s="127"/>
    </row>
    <row r="115" spans="1:9" ht="29.25" customHeight="1" x14ac:dyDescent="0.3">
      <c r="A115" s="87"/>
      <c r="B115" s="148"/>
      <c r="C115" s="84">
        <v>3</v>
      </c>
      <c r="D115" s="122" t="s">
        <v>77</v>
      </c>
      <c r="E115" s="88"/>
      <c r="F115" s="93"/>
      <c r="G115" s="127"/>
      <c r="H115" s="127"/>
      <c r="I115" s="127"/>
    </row>
    <row r="116" spans="1:9" ht="15.9" customHeight="1" x14ac:dyDescent="0.3">
      <c r="A116" s="87"/>
      <c r="B116" s="148"/>
      <c r="C116" s="84">
        <v>2</v>
      </c>
      <c r="D116" s="128" t="s">
        <v>98</v>
      </c>
      <c r="E116" s="88"/>
      <c r="F116" s="93"/>
      <c r="G116" s="92"/>
      <c r="H116" s="94"/>
      <c r="I116" s="93"/>
    </row>
    <row r="117" spans="1:9" ht="15.9" customHeight="1" x14ac:dyDescent="0.3">
      <c r="A117" s="87"/>
      <c r="B117" s="148"/>
      <c r="C117" s="84">
        <v>1</v>
      </c>
      <c r="D117" s="128" t="s">
        <v>80</v>
      </c>
      <c r="E117" s="88"/>
      <c r="F117" s="93"/>
      <c r="G117" s="92"/>
      <c r="H117" s="94"/>
      <c r="I117" s="93"/>
    </row>
    <row r="118" spans="1:9" ht="42" customHeight="1" x14ac:dyDescent="0.3">
      <c r="A118" s="87"/>
      <c r="B118" s="148"/>
      <c r="C118" s="84">
        <v>0</v>
      </c>
      <c r="D118" s="134" t="s">
        <v>109</v>
      </c>
      <c r="E118" s="88"/>
      <c r="F118" s="93"/>
      <c r="G118" s="92"/>
      <c r="H118" s="94"/>
      <c r="I118" s="93"/>
    </row>
    <row r="119" spans="1:9" ht="15.9" customHeight="1" x14ac:dyDescent="0.3">
      <c r="A119" s="87"/>
      <c r="B119" s="149"/>
      <c r="C119" s="486" t="s">
        <v>12</v>
      </c>
      <c r="D119" s="486"/>
      <c r="E119" s="107">
        <f>IF(OR(E113&lt;0,E113=1,E113&gt;4),"Salah Isi", E113)</f>
        <v>4</v>
      </c>
      <c r="F119" s="93" t="s">
        <v>51</v>
      </c>
      <c r="G119" s="92"/>
      <c r="H119" s="94"/>
      <c r="I119" s="93"/>
    </row>
    <row r="120" spans="1:9" ht="15.75" customHeight="1" x14ac:dyDescent="0.3">
      <c r="A120" s="87"/>
      <c r="B120" s="158"/>
      <c r="C120" s="60"/>
      <c r="D120" s="60"/>
      <c r="F120" s="93"/>
      <c r="G120" s="92"/>
      <c r="H120" s="94"/>
      <c r="I120" s="93"/>
    </row>
    <row r="121" spans="1:9" ht="15.75" customHeight="1" x14ac:dyDescent="0.3">
      <c r="A121" s="95">
        <f>A113+1</f>
        <v>13</v>
      </c>
      <c r="B121" s="157" t="s">
        <v>86</v>
      </c>
      <c r="C121" s="432" t="s">
        <v>84</v>
      </c>
      <c r="D121" s="432"/>
      <c r="E121" s="86">
        <v>4</v>
      </c>
      <c r="F121" s="93"/>
      <c r="G121" s="511" t="s">
        <v>103</v>
      </c>
      <c r="H121" s="512"/>
      <c r="I121" s="513"/>
    </row>
    <row r="122" spans="1:9" ht="41.25" customHeight="1" x14ac:dyDescent="0.3">
      <c r="A122" s="87"/>
      <c r="B122" s="148"/>
      <c r="C122" s="84">
        <v>4</v>
      </c>
      <c r="D122" s="122" t="s">
        <v>81</v>
      </c>
      <c r="E122" s="88"/>
      <c r="F122" s="93"/>
      <c r="G122" s="514"/>
      <c r="H122" s="515"/>
      <c r="I122" s="516"/>
    </row>
    <row r="123" spans="1:9" ht="41.25" customHeight="1" x14ac:dyDescent="0.3">
      <c r="A123" s="87"/>
      <c r="B123" s="148"/>
      <c r="C123" s="84">
        <v>3</v>
      </c>
      <c r="D123" s="122" t="s">
        <v>82</v>
      </c>
      <c r="E123" s="88"/>
      <c r="F123" s="93"/>
      <c r="G123" s="517"/>
      <c r="H123" s="518"/>
      <c r="I123" s="519"/>
    </row>
    <row r="124" spans="1:9" ht="41.25" customHeight="1" x14ac:dyDescent="0.3">
      <c r="A124" s="87"/>
      <c r="B124" s="148"/>
      <c r="C124" s="84">
        <v>2</v>
      </c>
      <c r="D124" s="291" t="s">
        <v>83</v>
      </c>
      <c r="E124" s="88"/>
      <c r="F124" s="93"/>
      <c r="G124" s="92"/>
      <c r="H124" s="94"/>
      <c r="I124" s="93"/>
    </row>
    <row r="125" spans="1:9" ht="15.75" customHeight="1" x14ac:dyDescent="0.3">
      <c r="A125" s="87"/>
      <c r="B125" s="149"/>
      <c r="C125" s="486" t="s">
        <v>12</v>
      </c>
      <c r="D125" s="486"/>
      <c r="E125" s="107">
        <f>IF(OR(E121&gt;4, E121&lt;2),"Salah Isi", E121)</f>
        <v>4</v>
      </c>
      <c r="F125" s="93" t="s">
        <v>51</v>
      </c>
      <c r="G125" s="92"/>
      <c r="H125" s="94"/>
      <c r="I125" s="93"/>
    </row>
    <row r="126" spans="1:9" ht="15.75" customHeight="1" x14ac:dyDescent="0.3">
      <c r="A126" s="87"/>
      <c r="B126" s="158"/>
      <c r="C126" s="60"/>
      <c r="D126" s="60"/>
      <c r="F126" s="93"/>
      <c r="G126" s="92"/>
      <c r="H126" s="94"/>
      <c r="I126" s="93"/>
    </row>
    <row r="127" spans="1:9" ht="54" customHeight="1" x14ac:dyDescent="0.3">
      <c r="A127" s="185">
        <f>A121+1</f>
        <v>14</v>
      </c>
      <c r="B127" s="203" t="s">
        <v>181</v>
      </c>
      <c r="C127" s="452" t="s">
        <v>177</v>
      </c>
      <c r="D127" s="522"/>
      <c r="E127" s="186">
        <v>4</v>
      </c>
      <c r="F127" s="187"/>
      <c r="G127" s="438" t="s">
        <v>182</v>
      </c>
      <c r="H127" s="439"/>
      <c r="I127" s="440"/>
    </row>
    <row r="128" spans="1:9" ht="15.75" customHeight="1" x14ac:dyDescent="0.3">
      <c r="A128" s="185"/>
      <c r="B128" s="188"/>
      <c r="C128" s="118">
        <v>4</v>
      </c>
      <c r="D128" s="122" t="s">
        <v>178</v>
      </c>
      <c r="E128" s="189"/>
      <c r="F128" s="190"/>
      <c r="G128" s="448"/>
      <c r="H128" s="449"/>
      <c r="I128" s="450"/>
    </row>
    <row r="129" spans="1:9" ht="15.75" customHeight="1" x14ac:dyDescent="0.3">
      <c r="A129" s="185"/>
      <c r="B129" s="188"/>
      <c r="C129" s="118">
        <v>3</v>
      </c>
      <c r="D129" s="122" t="s">
        <v>179</v>
      </c>
      <c r="E129" s="189"/>
      <c r="F129" s="190"/>
      <c r="G129" s="191"/>
      <c r="H129" s="191"/>
      <c r="I129" s="191"/>
    </row>
    <row r="130" spans="1:9" ht="15.75" customHeight="1" x14ac:dyDescent="0.3">
      <c r="A130" s="185"/>
      <c r="B130" s="188"/>
      <c r="C130" s="118">
        <v>2</v>
      </c>
      <c r="D130" s="122" t="s">
        <v>180</v>
      </c>
      <c r="E130" s="189"/>
      <c r="F130" s="190"/>
      <c r="G130" s="191"/>
      <c r="H130" s="191"/>
      <c r="I130" s="191"/>
    </row>
    <row r="131" spans="1:9" ht="15.75" customHeight="1" x14ac:dyDescent="0.3">
      <c r="A131" s="185"/>
      <c r="B131" s="188"/>
      <c r="C131" s="118">
        <v>1</v>
      </c>
      <c r="D131" s="122" t="s">
        <v>173</v>
      </c>
      <c r="E131" s="189"/>
      <c r="F131" s="190"/>
      <c r="G131" s="191"/>
      <c r="H131" s="191"/>
      <c r="I131" s="191"/>
    </row>
    <row r="132" spans="1:9" ht="15.75" customHeight="1" x14ac:dyDescent="0.3">
      <c r="A132" s="185"/>
      <c r="B132" s="188"/>
      <c r="C132" s="118">
        <v>0</v>
      </c>
      <c r="D132" s="122" t="s">
        <v>174</v>
      </c>
      <c r="E132" s="189"/>
      <c r="F132" s="190"/>
      <c r="G132" s="191"/>
      <c r="H132" s="191"/>
      <c r="I132" s="191"/>
    </row>
    <row r="133" spans="1:9" ht="15.75" customHeight="1" x14ac:dyDescent="0.3">
      <c r="A133" s="185"/>
      <c r="B133" s="192"/>
      <c r="C133" s="120" t="s">
        <v>12</v>
      </c>
      <c r="D133" s="294"/>
      <c r="E133" s="193">
        <f>IF(OR(E127&lt;0,E127&gt;4), "Salah Isi",E127)</f>
        <v>4</v>
      </c>
      <c r="F133" s="190"/>
      <c r="G133" s="194"/>
      <c r="H133" s="195"/>
      <c r="I133" s="196"/>
    </row>
    <row r="134" spans="1:9" ht="15.75" customHeight="1" x14ac:dyDescent="0.3">
      <c r="A134" s="197"/>
      <c r="B134" s="198"/>
      <c r="C134" s="199"/>
      <c r="D134" s="48"/>
      <c r="E134" s="200"/>
      <c r="F134" s="187"/>
      <c r="G134" s="196"/>
      <c r="H134" s="196"/>
      <c r="I134" s="196"/>
    </row>
    <row r="135" spans="1:9" ht="29.15" customHeight="1" x14ac:dyDescent="0.3">
      <c r="A135" s="336">
        <f>A127+1</f>
        <v>15</v>
      </c>
      <c r="B135" s="337" t="s">
        <v>183</v>
      </c>
      <c r="C135" s="524" t="s">
        <v>325</v>
      </c>
      <c r="D135" s="525"/>
      <c r="E135" s="329">
        <f>'Hitung PBJJ'!$D$7</f>
        <v>4</v>
      </c>
      <c r="F135" s="187"/>
      <c r="G135" s="438" t="s">
        <v>184</v>
      </c>
      <c r="H135" s="439"/>
      <c r="I135" s="440"/>
    </row>
    <row r="136" spans="1:9" ht="15.75" customHeight="1" x14ac:dyDescent="0.3">
      <c r="A136" s="87"/>
      <c r="B136" s="158"/>
      <c r="C136" s="60"/>
      <c r="D136" s="60"/>
      <c r="F136" s="93"/>
      <c r="G136" s="92"/>
      <c r="H136" s="94"/>
      <c r="I136" s="93"/>
    </row>
    <row r="137" spans="1:9" ht="17.149999999999999" customHeight="1" x14ac:dyDescent="0.3">
      <c r="A137" s="214">
        <f>A135+1</f>
        <v>16</v>
      </c>
      <c r="B137" s="213" t="s">
        <v>185</v>
      </c>
      <c r="C137" s="433" t="s">
        <v>186</v>
      </c>
      <c r="D137" s="433"/>
      <c r="E137" s="206">
        <v>4</v>
      </c>
      <c r="F137" s="187"/>
      <c r="G137" s="437" t="s">
        <v>188</v>
      </c>
      <c r="H137" s="437"/>
      <c r="I137" s="437"/>
    </row>
    <row r="138" spans="1:9" ht="40.5" customHeight="1" x14ac:dyDescent="0.3">
      <c r="A138" s="205"/>
      <c r="B138" s="207"/>
      <c r="C138" s="118">
        <v>4</v>
      </c>
      <c r="D138" s="37" t="s">
        <v>189</v>
      </c>
      <c r="E138" s="208"/>
      <c r="F138" s="187"/>
      <c r="G138" s="437"/>
      <c r="H138" s="437"/>
      <c r="I138" s="437"/>
    </row>
    <row r="139" spans="1:9" ht="29.15" customHeight="1" x14ac:dyDescent="0.3">
      <c r="A139" s="205"/>
      <c r="B139" s="207"/>
      <c r="C139" s="118">
        <v>3</v>
      </c>
      <c r="D139" s="37" t="s">
        <v>190</v>
      </c>
      <c r="E139" s="208"/>
      <c r="F139" s="187"/>
      <c r="G139" s="437"/>
      <c r="H139" s="437"/>
      <c r="I139" s="437"/>
    </row>
    <row r="140" spans="1:9" ht="27.65" customHeight="1" x14ac:dyDescent="0.3">
      <c r="A140" s="205"/>
      <c r="B140" s="207"/>
      <c r="C140" s="118">
        <v>2</v>
      </c>
      <c r="D140" s="37" t="s">
        <v>191</v>
      </c>
      <c r="E140" s="208"/>
      <c r="F140" s="187"/>
      <c r="G140" s="209"/>
      <c r="H140" s="209"/>
      <c r="I140" s="209"/>
    </row>
    <row r="141" spans="1:9" ht="15.9" customHeight="1" x14ac:dyDescent="0.3">
      <c r="A141" s="205"/>
      <c r="B141" s="207"/>
      <c r="C141" s="118">
        <v>1</v>
      </c>
      <c r="D141" s="220" t="s">
        <v>192</v>
      </c>
      <c r="E141" s="208"/>
      <c r="F141" s="187"/>
      <c r="G141" s="187"/>
      <c r="H141" s="210"/>
      <c r="I141" s="187"/>
    </row>
    <row r="142" spans="1:9" ht="26.4" customHeight="1" x14ac:dyDescent="0.3">
      <c r="A142" s="205"/>
      <c r="B142" s="207"/>
      <c r="C142" s="118">
        <v>0</v>
      </c>
      <c r="D142" s="220" t="s">
        <v>193</v>
      </c>
      <c r="E142" s="208"/>
      <c r="F142" s="187"/>
      <c r="G142" s="211"/>
      <c r="H142" s="210"/>
      <c r="I142" s="187"/>
    </row>
    <row r="143" spans="1:9" ht="15.75" customHeight="1" x14ac:dyDescent="0.3">
      <c r="A143" s="205"/>
      <c r="B143" s="212"/>
      <c r="C143" s="434" t="s">
        <v>12</v>
      </c>
      <c r="D143" s="435"/>
      <c r="E143" s="193">
        <f>IF(OR(E137&lt;0,E137&gt;4),"Salah Isi",E137)</f>
        <v>4</v>
      </c>
      <c r="F143" s="187"/>
      <c r="G143" s="211"/>
      <c r="H143" s="210"/>
      <c r="I143" s="187"/>
    </row>
    <row r="144" spans="1:9" ht="15.75" customHeight="1" x14ac:dyDescent="0.3">
      <c r="A144" s="197"/>
      <c r="B144" s="198"/>
      <c r="C144" s="199"/>
      <c r="D144" s="48"/>
      <c r="E144" s="200"/>
      <c r="F144" s="187"/>
      <c r="G144" s="196"/>
      <c r="H144" s="196"/>
      <c r="I144" s="196"/>
    </row>
    <row r="145" spans="1:9" ht="38.4" customHeight="1" x14ac:dyDescent="0.3">
      <c r="A145" s="214">
        <f>A137+1</f>
        <v>17</v>
      </c>
      <c r="B145" s="330" t="s">
        <v>187</v>
      </c>
      <c r="C145" s="436" t="s">
        <v>324</v>
      </c>
      <c r="D145" s="433"/>
      <c r="E145" s="328">
        <f>'Hitung PBJJ'!$E$7</f>
        <v>4</v>
      </c>
      <c r="F145" s="187"/>
      <c r="G145" s="437" t="s">
        <v>188</v>
      </c>
      <c r="H145" s="437"/>
      <c r="I145" s="437"/>
    </row>
    <row r="146" spans="1:9" ht="15.75" customHeight="1" x14ac:dyDescent="0.3">
      <c r="A146" s="215"/>
      <c r="B146" s="215"/>
      <c r="C146" s="216"/>
      <c r="D146" s="295"/>
      <c r="E146" s="217"/>
      <c r="F146" s="187"/>
      <c r="G146" s="211"/>
      <c r="H146" s="210"/>
      <c r="I146" s="187"/>
    </row>
    <row r="147" spans="1:9" ht="17.149999999999999" customHeight="1" x14ac:dyDescent="0.3">
      <c r="A147" s="214">
        <f>A145+1</f>
        <v>18</v>
      </c>
      <c r="B147" s="213" t="s">
        <v>41</v>
      </c>
      <c r="C147" s="433" t="s">
        <v>195</v>
      </c>
      <c r="D147" s="433"/>
      <c r="E147" s="206">
        <v>4</v>
      </c>
      <c r="F147" s="187"/>
      <c r="G147" s="464" t="s">
        <v>188</v>
      </c>
      <c r="H147" s="465"/>
      <c r="I147" s="466"/>
    </row>
    <row r="148" spans="1:9" ht="92.4" customHeight="1" x14ac:dyDescent="0.3">
      <c r="A148" s="214"/>
      <c r="B148" s="221"/>
      <c r="C148" s="462" t="s">
        <v>194</v>
      </c>
      <c r="D148" s="463"/>
      <c r="E148" s="302"/>
      <c r="F148" s="187"/>
      <c r="G148" s="467"/>
      <c r="H148" s="468"/>
      <c r="I148" s="469"/>
    </row>
    <row r="149" spans="1:9" ht="54.65" customHeight="1" x14ac:dyDescent="0.3">
      <c r="A149" s="205"/>
      <c r="B149" s="207"/>
      <c r="C149" s="118">
        <v>4</v>
      </c>
      <c r="D149" s="121" t="s">
        <v>196</v>
      </c>
      <c r="E149" s="208"/>
      <c r="F149" s="187"/>
      <c r="G149" s="222"/>
      <c r="H149" s="222"/>
      <c r="I149" s="222"/>
    </row>
    <row r="150" spans="1:9" ht="54.65" customHeight="1" x14ac:dyDescent="0.3">
      <c r="A150" s="205"/>
      <c r="B150" s="207"/>
      <c r="C150" s="118">
        <v>3</v>
      </c>
      <c r="D150" s="121" t="s">
        <v>197</v>
      </c>
      <c r="E150" s="208"/>
      <c r="F150" s="187"/>
      <c r="G150" s="222"/>
      <c r="H150" s="222"/>
      <c r="I150" s="222"/>
    </row>
    <row r="151" spans="1:9" ht="54.65" customHeight="1" x14ac:dyDescent="0.3">
      <c r="A151" s="205"/>
      <c r="B151" s="207"/>
      <c r="C151" s="118">
        <v>2</v>
      </c>
      <c r="D151" s="382" t="s">
        <v>198</v>
      </c>
      <c r="E151" s="208"/>
      <c r="F151" s="187"/>
      <c r="G151" s="209"/>
      <c r="H151" s="209"/>
      <c r="I151" s="209"/>
    </row>
    <row r="152" spans="1:9" ht="54.65" customHeight="1" x14ac:dyDescent="0.3">
      <c r="A152" s="205"/>
      <c r="B152" s="207"/>
      <c r="C152" s="118">
        <v>1</v>
      </c>
      <c r="D152" s="121" t="s">
        <v>199</v>
      </c>
      <c r="E152" s="208"/>
      <c r="F152" s="187"/>
      <c r="G152" s="187"/>
      <c r="H152" s="210"/>
      <c r="I152" s="187"/>
    </row>
    <row r="153" spans="1:9" ht="15.75" customHeight="1" x14ac:dyDescent="0.3">
      <c r="A153" s="205"/>
      <c r="B153" s="207"/>
      <c r="C153" s="118">
        <v>0</v>
      </c>
      <c r="D153" s="121" t="s">
        <v>200</v>
      </c>
      <c r="E153" s="208"/>
      <c r="F153" s="187"/>
      <c r="G153" s="211"/>
      <c r="H153" s="210"/>
      <c r="I153" s="187"/>
    </row>
    <row r="154" spans="1:9" ht="15.75" customHeight="1" x14ac:dyDescent="0.3">
      <c r="A154" s="205"/>
      <c r="B154" s="212"/>
      <c r="C154" s="434" t="s">
        <v>12</v>
      </c>
      <c r="D154" s="435"/>
      <c r="E154" s="193">
        <f>IF(OR(E147&lt;0,E147&gt;4),"Salah Isi",E147)</f>
        <v>4</v>
      </c>
      <c r="F154" s="187"/>
      <c r="G154" s="211"/>
      <c r="H154" s="210"/>
      <c r="I154" s="187"/>
    </row>
    <row r="155" spans="1:9" ht="15.75" customHeight="1" x14ac:dyDescent="0.3">
      <c r="A155" s="215"/>
      <c r="B155" s="215"/>
      <c r="C155" s="216"/>
      <c r="D155" s="295"/>
      <c r="E155" s="217"/>
      <c r="F155" s="187"/>
      <c r="G155" s="211"/>
      <c r="H155" s="210"/>
      <c r="I155" s="187"/>
    </row>
    <row r="156" spans="1:9" ht="17.399999999999999" customHeight="1" x14ac:dyDescent="0.3">
      <c r="A156" s="95">
        <f>A147+1</f>
        <v>19</v>
      </c>
      <c r="B156" s="224" t="s">
        <v>42</v>
      </c>
      <c r="C156" s="490" t="s">
        <v>201</v>
      </c>
      <c r="D156" s="491"/>
      <c r="E156" s="98">
        <v>4</v>
      </c>
      <c r="F156" s="93"/>
      <c r="G156" s="511" t="s">
        <v>104</v>
      </c>
      <c r="H156" s="512"/>
      <c r="I156" s="513"/>
    </row>
    <row r="157" spans="1:9" ht="93.65" customHeight="1" x14ac:dyDescent="0.3">
      <c r="A157" s="95"/>
      <c r="B157" s="223"/>
      <c r="C157" s="470" t="s">
        <v>194</v>
      </c>
      <c r="D157" s="471"/>
      <c r="E157" s="132"/>
      <c r="F157" s="93"/>
      <c r="G157" s="517"/>
      <c r="H157" s="518"/>
      <c r="I157" s="519"/>
    </row>
    <row r="158" spans="1:9" ht="53.15" customHeight="1" x14ac:dyDescent="0.3">
      <c r="A158" s="83"/>
      <c r="B158" s="159"/>
      <c r="C158" s="101">
        <v>4</v>
      </c>
      <c r="D158" s="121" t="s">
        <v>202</v>
      </c>
      <c r="E158" s="114"/>
      <c r="F158" s="93"/>
      <c r="G158" s="102"/>
      <c r="H158" s="102"/>
      <c r="I158" s="102"/>
    </row>
    <row r="159" spans="1:9" ht="52.5" customHeight="1" x14ac:dyDescent="0.3">
      <c r="A159" s="83"/>
      <c r="B159" s="159"/>
      <c r="C159" s="101">
        <v>3</v>
      </c>
      <c r="D159" s="121" t="s">
        <v>203</v>
      </c>
      <c r="E159" s="114"/>
      <c r="F159" s="93"/>
      <c r="G159" s="102"/>
      <c r="H159" s="102"/>
      <c r="I159" s="102"/>
    </row>
    <row r="160" spans="1:9" ht="39.9" customHeight="1" x14ac:dyDescent="0.3">
      <c r="A160" s="83"/>
      <c r="B160" s="159"/>
      <c r="C160" s="101">
        <v>2</v>
      </c>
      <c r="D160" s="121" t="s">
        <v>204</v>
      </c>
      <c r="E160" s="114"/>
      <c r="F160" s="93"/>
      <c r="G160" s="102"/>
      <c r="H160" s="102"/>
      <c r="I160" s="102"/>
    </row>
    <row r="161" spans="1:9" ht="53.4" customHeight="1" x14ac:dyDescent="0.3">
      <c r="A161" s="83"/>
      <c r="B161" s="159"/>
      <c r="C161" s="101">
        <v>1</v>
      </c>
      <c r="D161" s="121" t="s">
        <v>205</v>
      </c>
      <c r="E161" s="114"/>
      <c r="F161" s="93"/>
      <c r="G161" s="102"/>
      <c r="H161" s="102"/>
      <c r="I161" s="102"/>
    </row>
    <row r="162" spans="1:9" ht="28.5" customHeight="1" x14ac:dyDescent="0.3">
      <c r="A162" s="83"/>
      <c r="B162" s="159"/>
      <c r="C162" s="104">
        <v>0</v>
      </c>
      <c r="D162" s="121" t="s">
        <v>206</v>
      </c>
      <c r="E162" s="114"/>
      <c r="F162" s="93"/>
      <c r="G162" s="102"/>
      <c r="H162" s="102"/>
      <c r="I162" s="102"/>
    </row>
    <row r="163" spans="1:9" ht="14.25" customHeight="1" x14ac:dyDescent="0.3">
      <c r="A163" s="83"/>
      <c r="B163" s="160"/>
      <c r="C163" s="482" t="s">
        <v>12</v>
      </c>
      <c r="D163" s="483"/>
      <c r="E163" s="115">
        <f>IF(OR(E156&gt;4,E156&lt;0), "Salah Isi", E156)</f>
        <v>4</v>
      </c>
      <c r="F163" s="93"/>
      <c r="G163" s="103"/>
      <c r="H163" s="94"/>
      <c r="I163" s="93"/>
    </row>
    <row r="164" spans="1:9" ht="18.75" customHeight="1" x14ac:dyDescent="0.3">
      <c r="A164" s="87"/>
      <c r="B164" s="158"/>
      <c r="C164" s="60"/>
      <c r="D164" s="60"/>
      <c r="F164" s="93"/>
      <c r="G164" s="92"/>
      <c r="H164" s="94"/>
      <c r="I164" s="93"/>
    </row>
    <row r="165" spans="1:9" ht="42" customHeight="1" x14ac:dyDescent="0.3">
      <c r="A165" s="95">
        <f>A156+1</f>
        <v>20</v>
      </c>
      <c r="B165" s="138" t="s">
        <v>207</v>
      </c>
      <c r="C165" s="470" t="s">
        <v>208</v>
      </c>
      <c r="D165" s="487"/>
      <c r="E165" s="98">
        <v>4</v>
      </c>
      <c r="F165" s="93"/>
      <c r="G165" s="429" t="s">
        <v>105</v>
      </c>
      <c r="H165" s="430"/>
      <c r="I165" s="431"/>
    </row>
    <row r="166" spans="1:9" ht="17.25" customHeight="1" x14ac:dyDescent="0.3">
      <c r="A166" s="83"/>
      <c r="B166" s="159"/>
      <c r="C166" s="101">
        <v>4</v>
      </c>
      <c r="D166" s="121" t="s">
        <v>53</v>
      </c>
      <c r="E166" s="114"/>
      <c r="F166" s="93"/>
      <c r="G166" s="102"/>
      <c r="H166" s="102"/>
      <c r="I166" s="102"/>
    </row>
    <row r="167" spans="1:9" ht="17.25" customHeight="1" x14ac:dyDescent="0.3">
      <c r="A167" s="83"/>
      <c r="B167" s="159"/>
      <c r="C167" s="101">
        <v>3</v>
      </c>
      <c r="D167" s="121" t="s">
        <v>54</v>
      </c>
      <c r="E167" s="114"/>
      <c r="F167" s="93"/>
      <c r="G167" s="102"/>
      <c r="H167" s="102"/>
      <c r="I167" s="102"/>
    </row>
    <row r="168" spans="1:9" ht="17.25" customHeight="1" x14ac:dyDescent="0.3">
      <c r="A168" s="83"/>
      <c r="B168" s="159"/>
      <c r="C168" s="101">
        <v>2</v>
      </c>
      <c r="D168" s="121" t="s">
        <v>55</v>
      </c>
      <c r="E168" s="114"/>
      <c r="F168" s="93"/>
      <c r="G168" s="102"/>
      <c r="H168" s="102"/>
      <c r="I168" s="102"/>
    </row>
    <row r="169" spans="1:9" ht="17.25" customHeight="1" x14ac:dyDescent="0.3">
      <c r="A169" s="83"/>
      <c r="B169" s="159"/>
      <c r="C169" s="101">
        <v>1</v>
      </c>
      <c r="D169" s="121" t="s">
        <v>56</v>
      </c>
      <c r="E169" s="114"/>
      <c r="F169" s="93"/>
      <c r="G169" s="102"/>
      <c r="H169" s="102"/>
      <c r="I169" s="102"/>
    </row>
    <row r="170" spans="1:9" ht="17.25" customHeight="1" x14ac:dyDescent="0.3">
      <c r="A170" s="83"/>
      <c r="B170" s="159"/>
      <c r="C170" s="104">
        <v>0</v>
      </c>
      <c r="D170" s="121" t="s">
        <v>78</v>
      </c>
      <c r="E170" s="114"/>
      <c r="F170" s="93"/>
      <c r="G170" s="102"/>
      <c r="H170" s="102"/>
      <c r="I170" s="102"/>
    </row>
    <row r="171" spans="1:9" ht="17.25" customHeight="1" x14ac:dyDescent="0.3">
      <c r="A171" s="83"/>
      <c r="B171" s="160"/>
      <c r="C171" s="488" t="s">
        <v>12</v>
      </c>
      <c r="D171" s="489"/>
      <c r="E171" s="115">
        <f>IF(OR(E165&gt;4,E165&lt;0), "Salah Isi", E165)</f>
        <v>4</v>
      </c>
      <c r="F171" s="93"/>
      <c r="G171" s="103"/>
      <c r="H171" s="94"/>
      <c r="I171" s="93"/>
    </row>
    <row r="172" spans="1:9" ht="18.75" customHeight="1" x14ac:dyDescent="0.3">
      <c r="A172" s="87"/>
      <c r="B172" s="158"/>
      <c r="C172" s="60"/>
      <c r="D172" s="60"/>
      <c r="F172" s="93"/>
      <c r="G172" s="92"/>
      <c r="H172" s="94"/>
      <c r="I172" s="93"/>
    </row>
    <row r="173" spans="1:9" ht="118.5" customHeight="1" x14ac:dyDescent="0.3">
      <c r="A173" s="95">
        <f>A165+1</f>
        <v>21</v>
      </c>
      <c r="B173" s="138" t="s">
        <v>33</v>
      </c>
      <c r="C173" s="470" t="s">
        <v>113</v>
      </c>
      <c r="D173" s="471"/>
      <c r="E173" s="98">
        <v>4</v>
      </c>
      <c r="F173" s="93"/>
      <c r="G173" s="429" t="s">
        <v>52</v>
      </c>
      <c r="H173" s="430"/>
      <c r="I173" s="431"/>
    </row>
    <row r="174" spans="1:9" ht="27.75" customHeight="1" x14ac:dyDescent="0.3">
      <c r="A174" s="85"/>
      <c r="B174" s="159"/>
      <c r="C174" s="84">
        <v>4</v>
      </c>
      <c r="D174" s="122" t="s">
        <v>110</v>
      </c>
      <c r="E174" s="99"/>
      <c r="F174" s="93"/>
      <c r="G174" s="92"/>
      <c r="H174" s="100"/>
      <c r="I174" s="93"/>
    </row>
    <row r="175" spans="1:9" ht="39.9" customHeight="1" x14ac:dyDescent="0.3">
      <c r="A175" s="85"/>
      <c r="B175" s="159"/>
      <c r="C175" s="84">
        <v>3</v>
      </c>
      <c r="D175" s="122" t="s">
        <v>209</v>
      </c>
      <c r="E175" s="99"/>
      <c r="F175" s="93"/>
      <c r="G175" s="92"/>
      <c r="H175" s="100"/>
      <c r="I175" s="93"/>
    </row>
    <row r="176" spans="1:9" ht="27.75" customHeight="1" x14ac:dyDescent="0.3">
      <c r="A176" s="85"/>
      <c r="B176" s="159"/>
      <c r="C176" s="84">
        <v>2</v>
      </c>
      <c r="D176" s="122" t="s">
        <v>211</v>
      </c>
      <c r="E176" s="99"/>
      <c r="F176" s="93"/>
      <c r="G176" s="92"/>
      <c r="H176" s="100"/>
      <c r="I176" s="93"/>
    </row>
    <row r="177" spans="1:9" ht="27.75" customHeight="1" x14ac:dyDescent="0.3">
      <c r="A177" s="85"/>
      <c r="B177" s="159"/>
      <c r="C177" s="84">
        <v>1</v>
      </c>
      <c r="D177" s="122" t="s">
        <v>210</v>
      </c>
      <c r="E177" s="99"/>
      <c r="F177" s="93"/>
      <c r="G177" s="92"/>
      <c r="H177" s="100"/>
      <c r="I177" s="93"/>
    </row>
    <row r="178" spans="1:9" ht="15.65" customHeight="1" x14ac:dyDescent="0.3">
      <c r="A178" s="85"/>
      <c r="B178" s="159"/>
      <c r="C178" s="84">
        <v>0</v>
      </c>
      <c r="D178" s="122" t="s">
        <v>79</v>
      </c>
      <c r="E178" s="99"/>
      <c r="F178" s="93"/>
      <c r="G178" s="92"/>
      <c r="H178" s="100"/>
      <c r="I178" s="93"/>
    </row>
    <row r="179" spans="1:9" ht="18.75" customHeight="1" x14ac:dyDescent="0.3">
      <c r="A179" s="85"/>
      <c r="B179" s="160"/>
      <c r="C179" s="486" t="s">
        <v>12</v>
      </c>
      <c r="D179" s="486"/>
      <c r="E179" s="89">
        <f>IF(OR(E173=0,E173=1,E173=2,E173=4), E173,"Salah Isi")</f>
        <v>4</v>
      </c>
      <c r="F179" s="93"/>
      <c r="G179" s="92"/>
      <c r="H179" s="94"/>
      <c r="I179" s="93"/>
    </row>
    <row r="180" spans="1:9" ht="18.75" customHeight="1" x14ac:dyDescent="0.3">
      <c r="A180" s="85"/>
      <c r="B180" s="161"/>
      <c r="C180" s="129"/>
      <c r="D180" s="296"/>
      <c r="E180" s="130"/>
      <c r="F180" s="93"/>
      <c r="G180" s="92"/>
      <c r="H180" s="94"/>
      <c r="I180" s="93"/>
    </row>
    <row r="181" spans="1:9" ht="30.65" customHeight="1" x14ac:dyDescent="0.3">
      <c r="A181" s="73">
        <f>A173+1</f>
        <v>22</v>
      </c>
      <c r="B181" s="162" t="s">
        <v>87</v>
      </c>
      <c r="C181" s="442" t="s">
        <v>471</v>
      </c>
      <c r="D181" s="442"/>
      <c r="E181" s="105">
        <f>AVERAGE(E187,E193,E199,E205)</f>
        <v>4</v>
      </c>
      <c r="F181" s="93"/>
      <c r="G181" s="420" t="s">
        <v>215</v>
      </c>
      <c r="H181" s="421"/>
      <c r="I181" s="422"/>
    </row>
    <row r="182" spans="1:9" ht="18" customHeight="1" x14ac:dyDescent="0.3">
      <c r="A182" s="73"/>
      <c r="B182" s="163" t="s">
        <v>57</v>
      </c>
      <c r="C182" s="441" t="s">
        <v>63</v>
      </c>
      <c r="D182" s="442"/>
      <c r="E182" s="56"/>
      <c r="F182" s="60"/>
      <c r="G182" s="423"/>
      <c r="H182" s="424"/>
      <c r="I182" s="425"/>
    </row>
    <row r="183" spans="1:9" ht="18" customHeight="1" x14ac:dyDescent="0.3">
      <c r="A183" s="73"/>
      <c r="B183" s="153"/>
      <c r="C183" s="79"/>
      <c r="D183" s="219" t="s">
        <v>64</v>
      </c>
      <c r="E183" s="61">
        <v>100</v>
      </c>
      <c r="F183" s="60"/>
      <c r="G183" s="426"/>
      <c r="H183" s="427"/>
      <c r="I183" s="428"/>
    </row>
    <row r="184" spans="1:9" ht="18" customHeight="1" x14ac:dyDescent="0.3">
      <c r="A184" s="73"/>
      <c r="B184" s="153"/>
      <c r="C184" s="79"/>
      <c r="D184" s="219" t="s">
        <v>38</v>
      </c>
      <c r="E184" s="61">
        <v>20</v>
      </c>
      <c r="F184" s="60"/>
      <c r="G184" s="92"/>
      <c r="H184" s="100"/>
      <c r="I184" s="93"/>
    </row>
    <row r="185" spans="1:9" ht="18" customHeight="1" x14ac:dyDescent="0.3">
      <c r="A185" s="73"/>
      <c r="B185" s="153"/>
      <c r="C185" s="79"/>
      <c r="D185" s="219" t="s">
        <v>39</v>
      </c>
      <c r="E185" s="75">
        <f>IF(E184=0,0,E183/E184)</f>
        <v>5</v>
      </c>
      <c r="F185" s="60"/>
      <c r="G185" s="92"/>
      <c r="H185" s="100"/>
      <c r="I185" s="93"/>
    </row>
    <row r="186" spans="1:9" ht="18" customHeight="1" x14ac:dyDescent="0.3">
      <c r="A186" s="73"/>
      <c r="B186" s="153"/>
      <c r="C186" s="79"/>
      <c r="D186" s="219" t="s">
        <v>35</v>
      </c>
      <c r="E186" s="61" t="s">
        <v>37</v>
      </c>
      <c r="F186" s="60"/>
      <c r="G186" s="92"/>
      <c r="H186" s="100"/>
      <c r="I186" s="93"/>
    </row>
    <row r="187" spans="1:9" ht="17.399999999999999" customHeight="1" x14ac:dyDescent="0.3">
      <c r="A187" s="72"/>
      <c r="B187" s="164"/>
      <c r="C187" s="418" t="s">
        <v>12</v>
      </c>
      <c r="D187" s="419"/>
      <c r="E187" s="110">
        <f>IF(AND(E185&gt;4,E186="SD"),4,IF(AND(E185&gt;4,E186="SW"),3,IF(E185=4,2,IF(0&lt;E185&lt;4,1,0))))</f>
        <v>4</v>
      </c>
      <c r="F187" s="60"/>
      <c r="G187" s="92"/>
      <c r="H187" s="100"/>
      <c r="I187" s="93"/>
    </row>
    <row r="188" spans="1:9" ht="16.5" customHeight="1" x14ac:dyDescent="0.3">
      <c r="A188" s="73"/>
      <c r="B188" s="163" t="s">
        <v>58</v>
      </c>
      <c r="C188" s="441" t="s">
        <v>62</v>
      </c>
      <c r="D188" s="442"/>
      <c r="E188" s="56"/>
      <c r="F188" s="60"/>
      <c r="G188" s="92"/>
      <c r="H188" s="100"/>
      <c r="I188" s="93"/>
    </row>
    <row r="189" spans="1:9" ht="15" x14ac:dyDescent="0.3">
      <c r="A189" s="73"/>
      <c r="B189" s="153"/>
      <c r="C189" s="79"/>
      <c r="D189" s="219" t="s">
        <v>65</v>
      </c>
      <c r="E189" s="61">
        <v>40</v>
      </c>
      <c r="F189" s="60"/>
      <c r="G189" s="92"/>
      <c r="H189" s="100"/>
      <c r="I189" s="93"/>
    </row>
    <row r="190" spans="1:9" x14ac:dyDescent="0.3">
      <c r="A190" s="73"/>
      <c r="B190" s="153"/>
      <c r="C190" s="79"/>
      <c r="D190" s="219" t="s">
        <v>38</v>
      </c>
      <c r="E190" s="61">
        <v>5</v>
      </c>
      <c r="F190" s="60"/>
      <c r="G190" s="92"/>
      <c r="H190" s="100"/>
      <c r="I190" s="93"/>
    </row>
    <row r="191" spans="1:9" x14ac:dyDescent="0.3">
      <c r="A191" s="73"/>
      <c r="B191" s="153"/>
      <c r="C191" s="79"/>
      <c r="D191" s="219" t="s">
        <v>40</v>
      </c>
      <c r="E191" s="75">
        <f>IF(E190=0,0,E189/E190)</f>
        <v>8</v>
      </c>
      <c r="F191" s="60"/>
      <c r="G191" s="92"/>
      <c r="H191" s="100"/>
      <c r="I191" s="93"/>
    </row>
    <row r="192" spans="1:9" x14ac:dyDescent="0.3">
      <c r="A192" s="73"/>
      <c r="B192" s="153"/>
      <c r="C192" s="79"/>
      <c r="D192" s="219" t="s">
        <v>35</v>
      </c>
      <c r="E192" s="61" t="s">
        <v>37</v>
      </c>
      <c r="F192" s="60"/>
      <c r="G192" s="92"/>
      <c r="H192" s="100"/>
      <c r="I192" s="93"/>
    </row>
    <row r="193" spans="1:9" x14ac:dyDescent="0.3">
      <c r="A193" s="72"/>
      <c r="B193" s="164"/>
      <c r="C193" s="418" t="s">
        <v>12</v>
      </c>
      <c r="D193" s="419"/>
      <c r="E193" s="110">
        <f>IF(AND(E191&gt;4,E192="SD"),4,IF(AND(E191&gt;4,E192="SW"),3,IF(E191=4,2,IF(0&lt;E191&lt;4,1,0))))</f>
        <v>4</v>
      </c>
      <c r="F193" s="60"/>
      <c r="G193" s="92"/>
      <c r="H193" s="100"/>
      <c r="I193" s="93"/>
    </row>
    <row r="194" spans="1:9" ht="16.5" customHeight="1" x14ac:dyDescent="0.3">
      <c r="A194" s="72"/>
      <c r="B194" s="163" t="s">
        <v>59</v>
      </c>
      <c r="C194" s="441" t="s">
        <v>472</v>
      </c>
      <c r="D194" s="442"/>
      <c r="E194" s="56"/>
      <c r="F194" s="60"/>
      <c r="G194" s="92"/>
      <c r="H194" s="100"/>
      <c r="I194" s="93"/>
    </row>
    <row r="195" spans="1:9" ht="15" x14ac:dyDescent="0.3">
      <c r="A195" s="72"/>
      <c r="B195" s="153"/>
      <c r="C195" s="181"/>
      <c r="D195" s="219" t="s">
        <v>213</v>
      </c>
      <c r="E195" s="61">
        <v>30</v>
      </c>
      <c r="F195" s="60"/>
      <c r="G195" s="92"/>
      <c r="H195" s="100"/>
      <c r="I195" s="93"/>
    </row>
    <row r="196" spans="1:9" x14ac:dyDescent="0.3">
      <c r="A196" s="90"/>
      <c r="B196" s="153"/>
      <c r="C196" s="181"/>
      <c r="D196" s="219" t="s">
        <v>38</v>
      </c>
      <c r="E196" s="61">
        <v>10</v>
      </c>
      <c r="F196" s="60"/>
      <c r="G196" s="59"/>
      <c r="H196" s="108"/>
      <c r="I196" s="60"/>
    </row>
    <row r="197" spans="1:9" x14ac:dyDescent="0.3">
      <c r="A197" s="90"/>
      <c r="B197" s="153"/>
      <c r="C197" s="181"/>
      <c r="D197" s="219" t="s">
        <v>214</v>
      </c>
      <c r="E197" s="75">
        <f>IF(E196=0,0,E195/E196)</f>
        <v>3</v>
      </c>
      <c r="F197" s="60"/>
      <c r="G197" s="59"/>
      <c r="H197" s="108"/>
      <c r="I197" s="60"/>
    </row>
    <row r="198" spans="1:9" x14ac:dyDescent="0.3">
      <c r="A198" s="90"/>
      <c r="B198" s="153"/>
      <c r="C198" s="181"/>
      <c r="D198" s="219" t="s">
        <v>35</v>
      </c>
      <c r="E198" s="61" t="s">
        <v>37</v>
      </c>
      <c r="F198" s="60"/>
      <c r="G198" s="59"/>
      <c r="H198" s="108"/>
      <c r="I198" s="60"/>
    </row>
    <row r="199" spans="1:9" x14ac:dyDescent="0.3">
      <c r="A199" s="90"/>
      <c r="B199" s="164"/>
      <c r="C199" s="418" t="s">
        <v>12</v>
      </c>
      <c r="D199" s="419"/>
      <c r="E199" s="110">
        <f>IF(AND(E197&gt;1,E198="SD"),4,IF(AND(E197&gt;1,E198="SW"),3,IF(E197=1,2,IF(0&lt;E197&lt;1,1,0))))</f>
        <v>4</v>
      </c>
      <c r="F199" s="60"/>
      <c r="G199" s="59"/>
      <c r="H199" s="108"/>
      <c r="I199" s="60"/>
    </row>
    <row r="200" spans="1:9" x14ac:dyDescent="0.3">
      <c r="A200" s="90"/>
      <c r="B200" s="163" t="s">
        <v>60</v>
      </c>
      <c r="C200" s="441" t="s">
        <v>212</v>
      </c>
      <c r="D200" s="442"/>
      <c r="E200" s="56"/>
      <c r="F200" s="60"/>
      <c r="G200" s="59"/>
      <c r="H200" s="108"/>
      <c r="I200" s="60"/>
    </row>
    <row r="201" spans="1:9" ht="15" x14ac:dyDescent="0.3">
      <c r="A201" s="90"/>
      <c r="B201" s="153"/>
      <c r="C201" s="181"/>
      <c r="D201" s="219" t="s">
        <v>278</v>
      </c>
      <c r="E201" s="61">
        <v>40</v>
      </c>
      <c r="F201" s="60"/>
      <c r="G201" s="59"/>
      <c r="H201" s="108"/>
      <c r="I201" s="60"/>
    </row>
    <row r="202" spans="1:9" x14ac:dyDescent="0.3">
      <c r="A202" s="90"/>
      <c r="B202" s="153"/>
      <c r="C202" s="181"/>
      <c r="D202" s="219" t="s">
        <v>38</v>
      </c>
      <c r="E202" s="61">
        <v>10</v>
      </c>
      <c r="F202" s="60"/>
      <c r="G202" s="59"/>
      <c r="H202" s="108"/>
      <c r="I202" s="60"/>
    </row>
    <row r="203" spans="1:9" x14ac:dyDescent="0.3">
      <c r="A203" s="90"/>
      <c r="B203" s="153"/>
      <c r="C203" s="181"/>
      <c r="D203" s="219" t="s">
        <v>279</v>
      </c>
      <c r="E203" s="75">
        <f>IF(E202=0,0,E201/E202)</f>
        <v>4</v>
      </c>
      <c r="F203" s="60"/>
      <c r="G203" s="59"/>
      <c r="H203" s="108"/>
      <c r="I203" s="60"/>
    </row>
    <row r="204" spans="1:9" x14ac:dyDescent="0.3">
      <c r="A204" s="90"/>
      <c r="B204" s="153"/>
      <c r="C204" s="181"/>
      <c r="D204" s="219" t="s">
        <v>35</v>
      </c>
      <c r="E204" s="61" t="s">
        <v>37</v>
      </c>
      <c r="F204" s="60"/>
      <c r="G204" s="59"/>
      <c r="H204" s="108"/>
      <c r="I204" s="60"/>
    </row>
    <row r="205" spans="1:9" x14ac:dyDescent="0.3">
      <c r="A205" s="90"/>
      <c r="B205" s="164"/>
      <c r="C205" s="418" t="s">
        <v>12</v>
      </c>
      <c r="D205" s="419"/>
      <c r="E205" s="110">
        <f>IF(AND(E203&gt;1,E204="SD"),4,IF(AND(E203&gt;1,E204="SW"),3,IF(E203=1,2,IF(0&lt;E203&lt;1,1,0))))</f>
        <v>4</v>
      </c>
      <c r="F205" s="60"/>
      <c r="G205" s="59"/>
      <c r="H205" s="108"/>
      <c r="I205" s="60"/>
    </row>
    <row r="206" spans="1:9" x14ac:dyDescent="0.3">
      <c r="A206" s="90"/>
      <c r="B206" s="165"/>
      <c r="C206" s="62"/>
      <c r="D206" s="62"/>
      <c r="E206" s="57"/>
      <c r="F206" s="60"/>
      <c r="G206" s="59"/>
      <c r="H206" s="108"/>
      <c r="I206" s="60"/>
    </row>
    <row r="207" spans="1:9" ht="16.5" customHeight="1" x14ac:dyDescent="0.3">
      <c r="A207" s="73">
        <f>A181+1</f>
        <v>23</v>
      </c>
      <c r="B207" s="163" t="s">
        <v>61</v>
      </c>
      <c r="C207" s="441" t="s">
        <v>219</v>
      </c>
      <c r="D207" s="442"/>
      <c r="E207" s="61">
        <v>4</v>
      </c>
      <c r="F207" s="60"/>
      <c r="G207" s="456" t="s">
        <v>224</v>
      </c>
      <c r="H207" s="457"/>
      <c r="I207" s="458"/>
    </row>
    <row r="208" spans="1:9" ht="97.5" customHeight="1" x14ac:dyDescent="0.3">
      <c r="A208" s="72"/>
      <c r="B208" s="153"/>
      <c r="C208" s="455" t="s">
        <v>473</v>
      </c>
      <c r="D208" s="441"/>
      <c r="E208" s="56"/>
      <c r="F208" s="60"/>
      <c r="G208" s="459"/>
      <c r="H208" s="460"/>
      <c r="I208" s="461"/>
    </row>
    <row r="209" spans="1:9" ht="27.9" customHeight="1" x14ac:dyDescent="0.3">
      <c r="A209" s="72"/>
      <c r="B209" s="166"/>
      <c r="C209" s="70">
        <v>4</v>
      </c>
      <c r="D209" s="122" t="s">
        <v>220</v>
      </c>
      <c r="E209" s="56"/>
      <c r="F209" s="60"/>
      <c r="G209" s="60"/>
      <c r="H209" s="108"/>
      <c r="I209" s="60"/>
    </row>
    <row r="210" spans="1:9" ht="81" customHeight="1" x14ac:dyDescent="0.3">
      <c r="A210" s="72"/>
      <c r="B210" s="166"/>
      <c r="C210" s="70">
        <v>3</v>
      </c>
      <c r="D210" s="122" t="s">
        <v>221</v>
      </c>
      <c r="E210" s="56"/>
      <c r="F210" s="60"/>
      <c r="G210" s="60"/>
      <c r="H210" s="108"/>
      <c r="I210" s="60"/>
    </row>
    <row r="211" spans="1:9" ht="81" customHeight="1" x14ac:dyDescent="0.3">
      <c r="A211" s="72"/>
      <c r="B211" s="166"/>
      <c r="C211" s="70">
        <v>2</v>
      </c>
      <c r="D211" s="122" t="s">
        <v>222</v>
      </c>
      <c r="E211" s="56"/>
      <c r="F211" s="60"/>
      <c r="G211" s="60"/>
      <c r="H211" s="108"/>
      <c r="I211" s="60"/>
    </row>
    <row r="212" spans="1:9" ht="15.65" customHeight="1" x14ac:dyDescent="0.3">
      <c r="A212" s="72"/>
      <c r="B212" s="166"/>
      <c r="C212" s="70">
        <v>1</v>
      </c>
      <c r="D212" s="293" t="s">
        <v>80</v>
      </c>
      <c r="E212" s="56"/>
      <c r="F212" s="60"/>
      <c r="G212" s="60"/>
      <c r="H212" s="108"/>
      <c r="I212" s="60"/>
    </row>
    <row r="213" spans="1:9" x14ac:dyDescent="0.3">
      <c r="A213" s="97"/>
      <c r="B213" s="166"/>
      <c r="C213" s="70">
        <v>0</v>
      </c>
      <c r="D213" s="122" t="s">
        <v>223</v>
      </c>
      <c r="E213" s="56"/>
      <c r="F213" s="60"/>
      <c r="G213" s="59"/>
      <c r="H213" s="108"/>
      <c r="I213" s="60"/>
    </row>
    <row r="214" spans="1:9" x14ac:dyDescent="0.3">
      <c r="A214" s="72"/>
      <c r="B214" s="164"/>
      <c r="C214" s="484" t="s">
        <v>12</v>
      </c>
      <c r="D214" s="485"/>
      <c r="E214" s="105">
        <f>IF(OR(E207&lt;0,E207&gt;4,E207=1), "Salah Isi",E207)</f>
        <v>4</v>
      </c>
      <c r="F214" s="60"/>
      <c r="G214" s="48"/>
      <c r="H214" s="108"/>
      <c r="I214" s="60"/>
    </row>
    <row r="215" spans="1:9" x14ac:dyDescent="0.3">
      <c r="A215" s="90"/>
      <c r="B215" s="165"/>
      <c r="C215" s="62"/>
      <c r="D215" s="62"/>
      <c r="E215" s="57"/>
      <c r="F215" s="60"/>
      <c r="G215" s="59"/>
      <c r="H215" s="108"/>
      <c r="I215" s="60"/>
    </row>
    <row r="216" spans="1:9" ht="16.5" customHeight="1" x14ac:dyDescent="0.3">
      <c r="A216" s="72">
        <f>A207+1</f>
        <v>24</v>
      </c>
      <c r="B216" s="167" t="s">
        <v>327</v>
      </c>
      <c r="C216" s="444" t="s">
        <v>474</v>
      </c>
      <c r="D216" s="445"/>
      <c r="E216" s="67">
        <v>4</v>
      </c>
      <c r="F216" s="60"/>
      <c r="G216" s="417" t="s">
        <v>246</v>
      </c>
      <c r="H216" s="417"/>
      <c r="I216" s="417"/>
    </row>
    <row r="217" spans="1:9" ht="105.65" customHeight="1" x14ac:dyDescent="0.3">
      <c r="A217" s="72"/>
      <c r="B217" s="168"/>
      <c r="C217" s="446" t="s">
        <v>226</v>
      </c>
      <c r="D217" s="447"/>
      <c r="E217" s="228"/>
      <c r="F217" s="60"/>
      <c r="G217" s="417"/>
      <c r="H217" s="417"/>
      <c r="I217" s="417"/>
    </row>
    <row r="218" spans="1:9" ht="131.15" customHeight="1" x14ac:dyDescent="0.3">
      <c r="A218" s="72"/>
      <c r="B218" s="168"/>
      <c r="C218" s="118">
        <v>4</v>
      </c>
      <c r="D218" s="292" t="s">
        <v>475</v>
      </c>
      <c r="E218" s="225"/>
      <c r="F218" s="60"/>
      <c r="G218" s="63"/>
      <c r="H218" s="63"/>
      <c r="I218" s="63"/>
    </row>
    <row r="219" spans="1:9" ht="131.15" customHeight="1" x14ac:dyDescent="0.3">
      <c r="A219" s="72"/>
      <c r="B219" s="168"/>
      <c r="C219" s="118">
        <v>3</v>
      </c>
      <c r="D219" s="292" t="s">
        <v>476</v>
      </c>
      <c r="E219" s="131"/>
      <c r="F219" s="60"/>
      <c r="G219" s="63"/>
      <c r="H219" s="63"/>
      <c r="I219" s="63"/>
    </row>
    <row r="220" spans="1:9" ht="131.15" customHeight="1" x14ac:dyDescent="0.3">
      <c r="A220" s="72"/>
      <c r="B220" s="168"/>
      <c r="C220" s="118">
        <v>2</v>
      </c>
      <c r="D220" s="292" t="s">
        <v>477</v>
      </c>
      <c r="E220" s="131"/>
      <c r="F220" s="60"/>
      <c r="G220" s="60"/>
      <c r="H220" s="108"/>
      <c r="I220" s="60"/>
    </row>
    <row r="221" spans="1:9" x14ac:dyDescent="0.3">
      <c r="A221" s="97"/>
      <c r="B221" s="168"/>
      <c r="C221" s="118">
        <v>1</v>
      </c>
      <c r="D221" s="122" t="s">
        <v>80</v>
      </c>
      <c r="E221" s="131"/>
      <c r="F221" s="60"/>
      <c r="G221" s="64"/>
      <c r="H221" s="108"/>
      <c r="I221" s="60"/>
    </row>
    <row r="222" spans="1:9" ht="23.15" customHeight="1" x14ac:dyDescent="0.3">
      <c r="A222" s="97"/>
      <c r="B222" s="168"/>
      <c r="C222" s="119">
        <v>0</v>
      </c>
      <c r="D222" s="293" t="s">
        <v>230</v>
      </c>
      <c r="E222" s="238"/>
      <c r="F222" s="60"/>
      <c r="G222" s="64"/>
      <c r="H222" s="108"/>
      <c r="I222" s="60"/>
    </row>
    <row r="223" spans="1:9" x14ac:dyDescent="0.3">
      <c r="A223" s="72"/>
      <c r="B223" s="164"/>
      <c r="C223" s="120" t="s">
        <v>12</v>
      </c>
      <c r="D223" s="297"/>
      <c r="E223" s="239">
        <f>IF(OR(E216&lt;0,E216&gt;4,E216=1),"Salah Isi",E216)</f>
        <v>4</v>
      </c>
      <c r="G223" s="64"/>
    </row>
    <row r="224" spans="1:9" x14ac:dyDescent="0.3">
      <c r="A224" s="109"/>
      <c r="B224" s="165"/>
      <c r="C224" s="120"/>
      <c r="D224" s="297"/>
      <c r="E224" s="227"/>
      <c r="G224" s="64"/>
    </row>
    <row r="225" spans="1:9" ht="14.4" customHeight="1" x14ac:dyDescent="0.3">
      <c r="A225" s="205">
        <f>A216+1</f>
        <v>25</v>
      </c>
      <c r="B225" s="229" t="s">
        <v>328</v>
      </c>
      <c r="C225" s="234" t="s">
        <v>236</v>
      </c>
      <c r="D225" s="298"/>
      <c r="E225" s="242">
        <v>4</v>
      </c>
      <c r="F225" s="187"/>
      <c r="G225" s="438" t="s">
        <v>247</v>
      </c>
      <c r="H225" s="439"/>
      <c r="I225" s="440"/>
    </row>
    <row r="226" spans="1:9" ht="132" customHeight="1" x14ac:dyDescent="0.3">
      <c r="A226" s="187"/>
      <c r="B226" s="201"/>
      <c r="C226" s="451" t="s">
        <v>321</v>
      </c>
      <c r="D226" s="452"/>
      <c r="E226" s="241"/>
      <c r="F226" s="187"/>
      <c r="G226" s="448"/>
      <c r="H226" s="449"/>
      <c r="I226" s="450"/>
    </row>
    <row r="227" spans="1:9" x14ac:dyDescent="0.3">
      <c r="A227" s="205"/>
      <c r="B227" s="230"/>
      <c r="C227" s="231">
        <v>4</v>
      </c>
      <c r="D227" s="122" t="s">
        <v>231</v>
      </c>
      <c r="E227" s="235"/>
      <c r="F227" s="187"/>
      <c r="G227" s="187"/>
      <c r="H227" s="210"/>
      <c r="I227" s="187"/>
    </row>
    <row r="228" spans="1:9" x14ac:dyDescent="0.3">
      <c r="A228" s="205"/>
      <c r="B228" s="230"/>
      <c r="C228" s="231">
        <v>3</v>
      </c>
      <c r="D228" s="122" t="s">
        <v>232</v>
      </c>
      <c r="E228" s="232"/>
      <c r="F228" s="187"/>
      <c r="G228" s="211"/>
      <c r="H228" s="210"/>
      <c r="I228" s="187"/>
    </row>
    <row r="229" spans="1:9" x14ac:dyDescent="0.3">
      <c r="A229" s="205"/>
      <c r="B229" s="230"/>
      <c r="C229" s="231">
        <v>2</v>
      </c>
      <c r="D229" s="122" t="s">
        <v>233</v>
      </c>
      <c r="E229" s="232"/>
      <c r="F229" s="187"/>
      <c r="G229" s="211"/>
      <c r="H229" s="187"/>
      <c r="I229" s="187"/>
    </row>
    <row r="230" spans="1:9" x14ac:dyDescent="0.3">
      <c r="A230" s="205"/>
      <c r="B230" s="230"/>
      <c r="C230" s="231">
        <v>1</v>
      </c>
      <c r="D230" s="122" t="s">
        <v>234</v>
      </c>
      <c r="E230" s="232"/>
      <c r="F230" s="187"/>
      <c r="G230" s="211"/>
      <c r="H230" s="187"/>
      <c r="I230" s="187"/>
    </row>
    <row r="231" spans="1:9" x14ac:dyDescent="0.3">
      <c r="A231" s="233"/>
      <c r="B231" s="230"/>
      <c r="C231" s="231">
        <v>0</v>
      </c>
      <c r="D231" s="122" t="s">
        <v>235</v>
      </c>
      <c r="E231" s="232"/>
      <c r="F231" s="187"/>
      <c r="G231" s="211"/>
      <c r="H231" s="187"/>
      <c r="I231" s="187"/>
    </row>
    <row r="232" spans="1:9" x14ac:dyDescent="0.3">
      <c r="A232" s="205"/>
      <c r="B232" s="212"/>
      <c r="C232" s="443" t="s">
        <v>12</v>
      </c>
      <c r="D232" s="443"/>
      <c r="E232" s="204">
        <f>IF(OR(E225&lt;0,E225&gt;4), "Salah Isi",E225)</f>
        <v>4</v>
      </c>
      <c r="F232" s="187"/>
      <c r="G232" s="199"/>
      <c r="H232" s="187"/>
      <c r="I232" s="187"/>
    </row>
    <row r="233" spans="1:9" x14ac:dyDescent="0.3">
      <c r="A233" s="90"/>
      <c r="B233" s="165"/>
      <c r="C233" s="226"/>
      <c r="D233" s="299"/>
      <c r="E233" s="227"/>
      <c r="G233" s="64"/>
    </row>
    <row r="234" spans="1:9" x14ac:dyDescent="0.3">
      <c r="A234" s="205">
        <f>A225+1</f>
        <v>26</v>
      </c>
      <c r="B234" s="229" t="s">
        <v>329</v>
      </c>
      <c r="C234" s="234" t="s">
        <v>248</v>
      </c>
      <c r="D234" s="298"/>
      <c r="E234" s="244">
        <v>4</v>
      </c>
      <c r="F234" s="187"/>
      <c r="G234" s="438" t="s">
        <v>280</v>
      </c>
      <c r="H234" s="439"/>
      <c r="I234" s="440"/>
    </row>
    <row r="235" spans="1:9" ht="54" customHeight="1" x14ac:dyDescent="0.3">
      <c r="A235" s="187"/>
      <c r="B235" s="201"/>
      <c r="C235" s="451" t="s">
        <v>252</v>
      </c>
      <c r="D235" s="451"/>
      <c r="E235" s="243"/>
      <c r="F235" s="187"/>
      <c r="G235" s="448"/>
      <c r="H235" s="449"/>
      <c r="I235" s="450"/>
    </row>
    <row r="236" spans="1:9" ht="39" x14ac:dyDescent="0.3">
      <c r="A236" s="205"/>
      <c r="B236" s="230"/>
      <c r="C236" s="231">
        <v>4</v>
      </c>
      <c r="D236" s="122" t="s">
        <v>253</v>
      </c>
      <c r="E236" s="232"/>
      <c r="F236" s="187"/>
      <c r="G236" s="187"/>
      <c r="H236" s="210"/>
      <c r="I236" s="187"/>
    </row>
    <row r="237" spans="1:9" ht="39" x14ac:dyDescent="0.3">
      <c r="A237" s="205"/>
      <c r="B237" s="230"/>
      <c r="C237" s="231">
        <v>3</v>
      </c>
      <c r="D237" s="122" t="s">
        <v>254</v>
      </c>
      <c r="E237" s="232"/>
      <c r="F237" s="187"/>
      <c r="G237" s="211"/>
      <c r="H237" s="187"/>
      <c r="I237" s="187"/>
    </row>
    <row r="238" spans="1:9" ht="26" x14ac:dyDescent="0.3">
      <c r="A238" s="205"/>
      <c r="B238" s="230"/>
      <c r="C238" s="231">
        <v>2</v>
      </c>
      <c r="D238" s="122" t="s">
        <v>255</v>
      </c>
      <c r="E238" s="232"/>
      <c r="F238" s="187"/>
      <c r="G238" s="187"/>
      <c r="H238" s="187"/>
      <c r="I238" s="187"/>
    </row>
    <row r="239" spans="1:9" ht="26" x14ac:dyDescent="0.3">
      <c r="A239" s="205"/>
      <c r="B239" s="230"/>
      <c r="C239" s="231">
        <v>1</v>
      </c>
      <c r="D239" s="122" t="s">
        <v>249</v>
      </c>
      <c r="E239" s="232"/>
      <c r="F239" s="187"/>
      <c r="G239" s="187"/>
      <c r="H239" s="210"/>
      <c r="I239" s="187"/>
    </row>
    <row r="240" spans="1:9" x14ac:dyDescent="0.3">
      <c r="A240" s="205"/>
      <c r="B240" s="230"/>
      <c r="C240" s="231">
        <v>0</v>
      </c>
      <c r="D240" s="122" t="s">
        <v>250</v>
      </c>
      <c r="E240" s="232"/>
      <c r="F240" s="187"/>
      <c r="G240" s="211"/>
      <c r="H240" s="210"/>
      <c r="I240" s="187"/>
    </row>
    <row r="241" spans="1:9" x14ac:dyDescent="0.3">
      <c r="A241" s="205"/>
      <c r="B241" s="212"/>
      <c r="C241" s="443" t="s">
        <v>12</v>
      </c>
      <c r="D241" s="443"/>
      <c r="E241" s="204">
        <f>IF(OR(E234&lt;0,E234&gt;4), "Salah Isi",E234)</f>
        <v>4</v>
      </c>
      <c r="F241" s="187"/>
      <c r="G241" s="199"/>
      <c r="H241" s="210"/>
      <c r="I241" s="187"/>
    </row>
    <row r="242" spans="1:9" x14ac:dyDescent="0.3">
      <c r="A242" s="90"/>
      <c r="B242" s="165"/>
      <c r="C242" s="226"/>
      <c r="D242" s="299"/>
      <c r="E242" s="227"/>
      <c r="G242" s="64"/>
    </row>
    <row r="243" spans="1:9" x14ac:dyDescent="0.3">
      <c r="A243" s="73">
        <f>A234+1</f>
        <v>27</v>
      </c>
      <c r="B243" s="335" t="s">
        <v>330</v>
      </c>
      <c r="C243" s="453" t="s">
        <v>216</v>
      </c>
      <c r="D243" s="454"/>
      <c r="E243" s="332">
        <f>'Hitung PBJJ'!$F$7</f>
        <v>4</v>
      </c>
      <c r="F243" s="60"/>
      <c r="G243" s="417" t="s">
        <v>326</v>
      </c>
      <c r="H243" s="417"/>
      <c r="I243" s="417"/>
    </row>
    <row r="244" spans="1:9" x14ac:dyDescent="0.3">
      <c r="A244" s="73">
        <f>A243+1</f>
        <v>28</v>
      </c>
      <c r="B244" s="154" t="s">
        <v>331</v>
      </c>
      <c r="C244" s="455" t="s">
        <v>334</v>
      </c>
      <c r="D244" s="441"/>
      <c r="E244" s="105">
        <f>'Hitung PBJJ'!$AF$7</f>
        <v>4</v>
      </c>
      <c r="F244" s="60"/>
      <c r="G244" s="417"/>
      <c r="H244" s="417"/>
      <c r="I244" s="417"/>
    </row>
    <row r="245" spans="1:9" x14ac:dyDescent="0.3">
      <c r="A245" s="73">
        <f>A244+1</f>
        <v>29</v>
      </c>
      <c r="B245" s="154" t="s">
        <v>332</v>
      </c>
      <c r="C245" s="234" t="s">
        <v>333</v>
      </c>
      <c r="D245" s="298"/>
      <c r="E245" s="333">
        <f>'Hitung PBJJ'!$AJ$7</f>
        <v>4</v>
      </c>
      <c r="F245" s="187"/>
      <c r="G245" s="417"/>
      <c r="H245" s="417"/>
      <c r="I245" s="417"/>
    </row>
    <row r="246" spans="1:9" ht="14.5" thickBot="1" x14ac:dyDescent="0.35">
      <c r="A246" s="90"/>
      <c r="B246" s="165"/>
      <c r="C246" s="226"/>
      <c r="D246" s="299"/>
      <c r="E246" s="227"/>
      <c r="G246" s="64"/>
    </row>
    <row r="247" spans="1:9" ht="16.5" customHeight="1" thickBot="1" x14ac:dyDescent="0.35">
      <c r="A247" s="111"/>
      <c r="B247" s="170"/>
      <c r="C247" s="71" t="s">
        <v>28</v>
      </c>
      <c r="D247" s="76"/>
      <c r="E247" s="74"/>
    </row>
    <row r="248" spans="1:9" ht="16.5" customHeight="1" x14ac:dyDescent="0.3">
      <c r="A248" s="90"/>
      <c r="B248" s="170"/>
      <c r="C248" s="472" t="s">
        <v>99</v>
      </c>
      <c r="D248" s="472"/>
      <c r="E248" s="473"/>
    </row>
    <row r="249" spans="1:9" x14ac:dyDescent="0.3">
      <c r="A249" s="90"/>
      <c r="B249" s="170"/>
      <c r="C249" s="474"/>
      <c r="D249" s="474"/>
      <c r="E249" s="475"/>
    </row>
    <row r="250" spans="1:9" x14ac:dyDescent="0.3">
      <c r="A250" s="90"/>
      <c r="B250" s="170"/>
      <c r="C250" s="474"/>
      <c r="D250" s="474"/>
      <c r="E250" s="475"/>
    </row>
    <row r="251" spans="1:9" x14ac:dyDescent="0.3">
      <c r="A251" s="90"/>
      <c r="B251" s="170"/>
      <c r="C251" s="474"/>
      <c r="D251" s="474"/>
      <c r="E251" s="475"/>
    </row>
    <row r="252" spans="1:9" x14ac:dyDescent="0.3">
      <c r="A252" s="90"/>
      <c r="B252" s="170"/>
      <c r="C252" s="474"/>
      <c r="D252" s="474"/>
      <c r="E252" s="475"/>
    </row>
    <row r="253" spans="1:9" x14ac:dyDescent="0.3">
      <c r="A253" s="90"/>
      <c r="B253" s="170"/>
      <c r="C253" s="474"/>
      <c r="D253" s="474"/>
      <c r="E253" s="475"/>
    </row>
    <row r="254" spans="1:9" ht="14.5" thickBot="1" x14ac:dyDescent="0.35">
      <c r="A254" s="90"/>
      <c r="B254" s="170"/>
      <c r="C254" s="476"/>
      <c r="D254" s="476"/>
      <c r="E254" s="477"/>
    </row>
    <row r="260" spans="27:27" x14ac:dyDescent="0.3">
      <c r="AA260" s="39" t="s">
        <v>45</v>
      </c>
    </row>
    <row r="261" spans="27:27" x14ac:dyDescent="0.3">
      <c r="AA261" s="39" t="s">
        <v>46</v>
      </c>
    </row>
    <row r="293" spans="6:6" x14ac:dyDescent="0.3">
      <c r="F293" s="39" t="s">
        <v>37</v>
      </c>
    </row>
    <row r="294" spans="6:6" x14ac:dyDescent="0.3">
      <c r="F294" s="39" t="s">
        <v>36</v>
      </c>
    </row>
  </sheetData>
  <sheetProtection formatCells="0" selectLockedCells="1" selectUnlockedCells="1"/>
  <mergeCells count="113">
    <mergeCell ref="G137:I139"/>
    <mergeCell ref="C143:D143"/>
    <mergeCell ref="C21:D21"/>
    <mergeCell ref="G41:I42"/>
    <mergeCell ref="C47:D47"/>
    <mergeCell ref="C73:D73"/>
    <mergeCell ref="G73:I74"/>
    <mergeCell ref="G81:I81"/>
    <mergeCell ref="G33:I34"/>
    <mergeCell ref="G49:I50"/>
    <mergeCell ref="C49:D49"/>
    <mergeCell ref="G65:I66"/>
    <mergeCell ref="C55:D55"/>
    <mergeCell ref="G57:I58"/>
    <mergeCell ref="C31:D31"/>
    <mergeCell ref="G25:I25"/>
    <mergeCell ref="C25:D25"/>
    <mergeCell ref="C33:D33"/>
    <mergeCell ref="C39:D39"/>
    <mergeCell ref="C41:D41"/>
    <mergeCell ref="G234:I235"/>
    <mergeCell ref="C235:D235"/>
    <mergeCell ref="G121:I123"/>
    <mergeCell ref="C125:D125"/>
    <mergeCell ref="C82:D82"/>
    <mergeCell ref="C79:D79"/>
    <mergeCell ref="C90:D90"/>
    <mergeCell ref="G90:I91"/>
    <mergeCell ref="C96:D96"/>
    <mergeCell ref="C98:D98"/>
    <mergeCell ref="G98:I99"/>
    <mergeCell ref="G113:I113"/>
    <mergeCell ref="C181:D181"/>
    <mergeCell ref="C103:D103"/>
    <mergeCell ref="C127:D127"/>
    <mergeCell ref="C232:D232"/>
    <mergeCell ref="C105:D105"/>
    <mergeCell ref="G105:I106"/>
    <mergeCell ref="C111:D111"/>
    <mergeCell ref="G156:I157"/>
    <mergeCell ref="C113:D113"/>
    <mergeCell ref="G127:I128"/>
    <mergeCell ref="C135:D135"/>
    <mergeCell ref="C137:D137"/>
    <mergeCell ref="D1:I1"/>
    <mergeCell ref="D2:I2"/>
    <mergeCell ref="A11:C11"/>
    <mergeCell ref="A3:D3"/>
    <mergeCell ref="A4:C4"/>
    <mergeCell ref="A5:C5"/>
    <mergeCell ref="A6:C6"/>
    <mergeCell ref="A7:C7"/>
    <mergeCell ref="A8:C8"/>
    <mergeCell ref="A10:C10"/>
    <mergeCell ref="A12:C12"/>
    <mergeCell ref="A13:C13"/>
    <mergeCell ref="G15:I15"/>
    <mergeCell ref="C23:D23"/>
    <mergeCell ref="G16:I17"/>
    <mergeCell ref="C16:D16"/>
    <mergeCell ref="C15:D15"/>
    <mergeCell ref="C17:D17"/>
    <mergeCell ref="C19:D19"/>
    <mergeCell ref="C18:D18"/>
    <mergeCell ref="C22:D22"/>
    <mergeCell ref="C20:D20"/>
    <mergeCell ref="C248:E254"/>
    <mergeCell ref="C65:D65"/>
    <mergeCell ref="C71:D71"/>
    <mergeCell ref="C57:D57"/>
    <mergeCell ref="C63:D63"/>
    <mergeCell ref="C163:D163"/>
    <mergeCell ref="C214:D214"/>
    <mergeCell ref="C207:D207"/>
    <mergeCell ref="C81:D81"/>
    <mergeCell ref="C88:D88"/>
    <mergeCell ref="C173:D173"/>
    <mergeCell ref="C179:D179"/>
    <mergeCell ref="C165:D165"/>
    <mergeCell ref="C171:D171"/>
    <mergeCell ref="C156:D156"/>
    <mergeCell ref="C119:D119"/>
    <mergeCell ref="C244:D244"/>
    <mergeCell ref="C194:D194"/>
    <mergeCell ref="C188:D188"/>
    <mergeCell ref="C193:D193"/>
    <mergeCell ref="C182:D182"/>
    <mergeCell ref="C187:D187"/>
    <mergeCell ref="C199:D199"/>
    <mergeCell ref="G243:I245"/>
    <mergeCell ref="C205:D205"/>
    <mergeCell ref="G181:I183"/>
    <mergeCell ref="G173:I173"/>
    <mergeCell ref="G165:I165"/>
    <mergeCell ref="C121:D121"/>
    <mergeCell ref="C147:D147"/>
    <mergeCell ref="C154:D154"/>
    <mergeCell ref="C145:D145"/>
    <mergeCell ref="G145:I145"/>
    <mergeCell ref="G135:I135"/>
    <mergeCell ref="C200:D200"/>
    <mergeCell ref="C241:D241"/>
    <mergeCell ref="C216:D216"/>
    <mergeCell ref="C217:D217"/>
    <mergeCell ref="G216:I217"/>
    <mergeCell ref="G225:I226"/>
    <mergeCell ref="C226:D226"/>
    <mergeCell ref="C243:D243"/>
    <mergeCell ref="C208:D208"/>
    <mergeCell ref="G207:I208"/>
    <mergeCell ref="C148:D148"/>
    <mergeCell ref="G147:I148"/>
    <mergeCell ref="C157:D157"/>
  </mergeCells>
  <dataValidations disablePrompts="1" count="2">
    <dataValidation type="list" allowBlank="1" showInputMessage="1" showErrorMessage="1" sqref="E186 E198 E192 E204">
      <formula1>$F$293:$F$294</formula1>
    </dataValidation>
    <dataValidation type="list" allowBlank="1" showInputMessage="1" showErrorMessage="1" sqref="E16:E22">
      <formula1>$AA$260:$AA$261</formula1>
    </dataValidation>
  </dataValidations>
  <pageMargins left="0.7" right="0.7" top="0.75" bottom="0.75" header="0.3" footer="0.3"/>
  <pageSetup orientation="portrait" horizontalDpi="4294967293" vertic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K42"/>
  <sheetViews>
    <sheetView topLeftCell="V1" workbookViewId="0">
      <selection activeCell="AB5" sqref="AB5"/>
    </sheetView>
  </sheetViews>
  <sheetFormatPr defaultColWidth="8.6328125" defaultRowHeight="14" x14ac:dyDescent="0.3"/>
  <cols>
    <col min="1" max="1" width="8.6328125" style="307"/>
    <col min="2" max="2" width="10.54296875" style="307" customWidth="1"/>
    <col min="3" max="3" width="34.54296875" style="307" customWidth="1"/>
    <col min="4" max="4" width="9.08984375" style="307" customWidth="1"/>
    <col min="5" max="6" width="11.08984375" style="307" customWidth="1"/>
    <col min="7" max="7" width="9.90625" style="307" customWidth="1"/>
    <col min="8" max="8" width="13.54296875" style="307" customWidth="1"/>
    <col min="9" max="10" width="8.6328125" style="307"/>
    <col min="11" max="11" width="6.36328125" style="307" customWidth="1"/>
    <col min="12" max="12" width="9.90625" style="307" customWidth="1"/>
    <col min="13" max="13" width="13.54296875" style="307" customWidth="1"/>
    <col min="14" max="15" width="8.6328125" style="307"/>
    <col min="16" max="16" width="6.36328125" style="307" customWidth="1"/>
    <col min="17" max="17" width="9.90625" style="307" customWidth="1"/>
    <col min="18" max="18" width="13.54296875" style="307" customWidth="1"/>
    <col min="19" max="20" width="8.6328125" style="307"/>
    <col min="21" max="21" width="6.36328125" style="307" customWidth="1"/>
    <col min="22" max="22" width="9.90625" style="307" customWidth="1"/>
    <col min="23" max="23" width="13.54296875" style="307" customWidth="1"/>
    <col min="24" max="24" width="8.6328125" style="307"/>
    <col min="25" max="25" width="9.453125" style="307" customWidth="1"/>
    <col min="26" max="26" width="6.36328125" style="307" customWidth="1"/>
    <col min="27" max="27" width="9.90625" style="307" customWidth="1"/>
    <col min="28" max="28" width="13.54296875" style="307" customWidth="1"/>
    <col min="29" max="29" width="8.6328125" style="307"/>
    <col min="30" max="30" width="9.453125" style="307" customWidth="1"/>
    <col min="31" max="31" width="6.36328125" style="307" customWidth="1"/>
    <col min="32" max="32" width="7.453125" style="307" customWidth="1"/>
    <col min="33" max="33" width="15.90625" style="307" customWidth="1"/>
    <col min="34" max="34" width="11.6328125" style="307" customWidth="1"/>
    <col min="35" max="35" width="11.54296875" style="307" customWidth="1"/>
    <col min="36" max="36" width="6.36328125" style="307" customWidth="1"/>
    <col min="37" max="37" width="15" style="307" customWidth="1"/>
    <col min="38" max="16384" width="8.6328125" style="307"/>
  </cols>
  <sheetData>
    <row r="2" spans="2:37" ht="23.15" customHeight="1" x14ac:dyDescent="0.3">
      <c r="B2" s="546" t="s">
        <v>273</v>
      </c>
      <c r="C2" s="546" t="s">
        <v>465</v>
      </c>
      <c r="D2" s="546" t="s">
        <v>284</v>
      </c>
      <c r="E2" s="551" t="s">
        <v>311</v>
      </c>
      <c r="F2" s="544" t="s">
        <v>306</v>
      </c>
      <c r="G2" s="546" t="s">
        <v>286</v>
      </c>
      <c r="H2" s="546"/>
      <c r="I2" s="546"/>
      <c r="J2" s="544" t="s">
        <v>308</v>
      </c>
      <c r="K2" s="546" t="s">
        <v>290</v>
      </c>
      <c r="L2" s="546" t="s">
        <v>287</v>
      </c>
      <c r="M2" s="546"/>
      <c r="N2" s="546"/>
      <c r="O2" s="544" t="s">
        <v>309</v>
      </c>
      <c r="P2" s="546" t="s">
        <v>290</v>
      </c>
      <c r="Q2" s="546" t="s">
        <v>288</v>
      </c>
      <c r="R2" s="546"/>
      <c r="S2" s="546"/>
      <c r="T2" s="544" t="s">
        <v>276</v>
      </c>
      <c r="U2" s="546" t="s">
        <v>290</v>
      </c>
      <c r="V2" s="546" t="s">
        <v>289</v>
      </c>
      <c r="W2" s="546"/>
      <c r="X2" s="546"/>
      <c r="Y2" s="544" t="s">
        <v>310</v>
      </c>
      <c r="Z2" s="546" t="s">
        <v>290</v>
      </c>
      <c r="AA2" s="546" t="s">
        <v>291</v>
      </c>
      <c r="AB2" s="546"/>
      <c r="AC2" s="546"/>
      <c r="AD2" s="544" t="s">
        <v>310</v>
      </c>
      <c r="AE2" s="546" t="s">
        <v>290</v>
      </c>
      <c r="AF2" s="544" t="s">
        <v>322</v>
      </c>
      <c r="AG2" s="548" t="s">
        <v>251</v>
      </c>
      <c r="AH2" s="549"/>
      <c r="AI2" s="550"/>
      <c r="AJ2" s="546" t="s">
        <v>290</v>
      </c>
      <c r="AK2" s="546" t="s">
        <v>314</v>
      </c>
    </row>
    <row r="3" spans="2:37" ht="31.5" customHeight="1" x14ac:dyDescent="0.3">
      <c r="B3" s="546"/>
      <c r="C3" s="546"/>
      <c r="D3" s="546"/>
      <c r="E3" s="551"/>
      <c r="F3" s="545"/>
      <c r="G3" s="315" t="s">
        <v>274</v>
      </c>
      <c r="H3" s="315" t="s">
        <v>285</v>
      </c>
      <c r="I3" s="315" t="s">
        <v>275</v>
      </c>
      <c r="J3" s="545"/>
      <c r="K3" s="546"/>
      <c r="L3" s="315" t="s">
        <v>274</v>
      </c>
      <c r="M3" s="315" t="s">
        <v>285</v>
      </c>
      <c r="N3" s="315" t="s">
        <v>275</v>
      </c>
      <c r="O3" s="545"/>
      <c r="P3" s="546"/>
      <c r="Q3" s="315" t="s">
        <v>274</v>
      </c>
      <c r="R3" s="315" t="s">
        <v>285</v>
      </c>
      <c r="S3" s="315" t="s">
        <v>275</v>
      </c>
      <c r="T3" s="545"/>
      <c r="U3" s="546"/>
      <c r="V3" s="315" t="s">
        <v>274</v>
      </c>
      <c r="W3" s="315" t="s">
        <v>285</v>
      </c>
      <c r="X3" s="315" t="s">
        <v>275</v>
      </c>
      <c r="Y3" s="545"/>
      <c r="Z3" s="546"/>
      <c r="AA3" s="315" t="s">
        <v>274</v>
      </c>
      <c r="AB3" s="315" t="s">
        <v>285</v>
      </c>
      <c r="AC3" s="315" t="s">
        <v>275</v>
      </c>
      <c r="AD3" s="545"/>
      <c r="AE3" s="546"/>
      <c r="AF3" s="545"/>
      <c r="AG3" s="315" t="s">
        <v>292</v>
      </c>
      <c r="AH3" s="315" t="s">
        <v>293</v>
      </c>
      <c r="AI3" s="316" t="s">
        <v>317</v>
      </c>
      <c r="AJ3" s="546"/>
      <c r="AK3" s="546"/>
    </row>
    <row r="4" spans="2:37" ht="19.5" customHeight="1" x14ac:dyDescent="0.3">
      <c r="B4" s="308">
        <v>1</v>
      </c>
      <c r="C4" s="314" t="s">
        <v>466</v>
      </c>
      <c r="D4" s="308">
        <v>4</v>
      </c>
      <c r="E4" s="308">
        <v>4</v>
      </c>
      <c r="F4" s="308">
        <v>4</v>
      </c>
      <c r="G4" s="308">
        <v>75</v>
      </c>
      <c r="H4" s="308">
        <v>10</v>
      </c>
      <c r="I4" s="308" t="s">
        <v>37</v>
      </c>
      <c r="J4" s="317">
        <f>IF(H4=0,0,G4/H4)</f>
        <v>7.5</v>
      </c>
      <c r="K4" s="318">
        <f>IF(AND(J4&gt;4,I4="SD"),4,IF(AND(J4&gt;4,I4="SW"),3,IF(J4=4,2,IF(J4&gt;0,1,0))))</f>
        <v>4</v>
      </c>
      <c r="L4" s="308">
        <v>20</v>
      </c>
      <c r="M4" s="308">
        <v>4</v>
      </c>
      <c r="N4" s="308" t="s">
        <v>37</v>
      </c>
      <c r="O4" s="317">
        <f>IF(M4=0,0,L4/M4)</f>
        <v>5</v>
      </c>
      <c r="P4" s="318">
        <f>IF(AND(O4&gt;4,N4="SD"),4,IF(AND(O4&gt;4,N4="SW"),3,IF(O4=4,2,IF(O4&gt;0,1,0))))</f>
        <v>4</v>
      </c>
      <c r="Q4" s="308">
        <v>25</v>
      </c>
      <c r="R4" s="308">
        <v>10</v>
      </c>
      <c r="S4" s="308" t="s">
        <v>37</v>
      </c>
      <c r="T4" s="317">
        <f>IF(R4=0,0,Q4/R4)</f>
        <v>2.5</v>
      </c>
      <c r="U4" s="318">
        <f>IF(AND(T4&gt;1,S4="SD"),4,IF(AND(T4&gt;1,S4="SW"),3,IF(T4=1,2,IF(T4&gt;0,1,0))))</f>
        <v>4</v>
      </c>
      <c r="V4" s="308">
        <v>35</v>
      </c>
      <c r="W4" s="308">
        <v>20</v>
      </c>
      <c r="X4" s="308" t="s">
        <v>37</v>
      </c>
      <c r="Y4" s="317">
        <f>IF(W4=0,0,V4/W4)</f>
        <v>1.75</v>
      </c>
      <c r="Z4" s="318">
        <f>IF(AND(Y4&gt;1,X4="SD"),4,IF(AND(Y4&gt;1,X4="SW"),3,IF(Y4=1,2,IF(Y4&gt;0,1,0))))</f>
        <v>4</v>
      </c>
      <c r="AA4" s="308">
        <v>50</v>
      </c>
      <c r="AB4" s="308">
        <v>10</v>
      </c>
      <c r="AC4" s="308" t="s">
        <v>37</v>
      </c>
      <c r="AD4" s="317">
        <f>IF(AB4=0,0,AA4/AB4)</f>
        <v>5</v>
      </c>
      <c r="AE4" s="318">
        <f>IF(AND(AD4&gt;2,AC4="SD"),4,IF(AND(AD4&gt;2,AC4="SW"),3,IF(AD4=2,2,IF(AD4&gt;0,1,0))))</f>
        <v>4</v>
      </c>
      <c r="AF4" s="327">
        <f>AVERAGE(K4,P4,U4,AE4,Z4)</f>
        <v>4</v>
      </c>
      <c r="AG4" s="308" t="s">
        <v>45</v>
      </c>
      <c r="AH4" s="308" t="s">
        <v>45</v>
      </c>
      <c r="AI4" s="308">
        <v>150</v>
      </c>
      <c r="AJ4" s="319">
        <f>IF(AND(AG4="Ada",AH4="Ada"),IF(AI4&gt;100,4,IF(AI4=100,2,0)),0)</f>
        <v>4</v>
      </c>
      <c r="AK4" s="320" t="str">
        <f>IF(AND(D4&gt;=2,E4&gt;=2,F4&gt;=2,K4&gt;=2,P4&gt;=2,U4&gt;=2,Z4&gt;=2,AE4&gt;=2,AJ4&gt;=2),"Diizinkan","Tidak Diizinkan")</f>
        <v>Diizinkan</v>
      </c>
    </row>
    <row r="5" spans="2:37" ht="19.5" customHeight="1" x14ac:dyDescent="0.3">
      <c r="B5" s="308">
        <v>2</v>
      </c>
      <c r="C5" s="314" t="s">
        <v>467</v>
      </c>
      <c r="D5" s="308">
        <v>4</v>
      </c>
      <c r="E5" s="308">
        <v>4</v>
      </c>
      <c r="F5" s="308">
        <v>4</v>
      </c>
      <c r="G5" s="308">
        <v>50</v>
      </c>
      <c r="H5" s="308">
        <v>10</v>
      </c>
      <c r="I5" s="308" t="s">
        <v>37</v>
      </c>
      <c r="J5" s="317">
        <f t="shared" ref="J5:J6" si="0">IF(H5=0,0,G5/H5)</f>
        <v>5</v>
      </c>
      <c r="K5" s="318">
        <f t="shared" ref="K5:K6" si="1">IF(AND(J5&gt;4,I5="SD"),4,IF(AND(J5&gt;4,I5="SW"),3,IF(J5=4,2,IF(J5&gt;0,1,0))))</f>
        <v>4</v>
      </c>
      <c r="L5" s="308">
        <v>20</v>
      </c>
      <c r="M5" s="308">
        <v>3</v>
      </c>
      <c r="N5" s="308" t="s">
        <v>37</v>
      </c>
      <c r="O5" s="317">
        <f t="shared" ref="O5:O6" si="2">IF(M5=0,0,L5/M5)</f>
        <v>6.666666666666667</v>
      </c>
      <c r="P5" s="318">
        <f t="shared" ref="P5:P6" si="3">IF(AND(O5&gt;4,N5="SD"),4,IF(AND(O5&gt;4,N5="SW"),3,IF(O5=4,2,IF(O5&gt;0,1,0))))</f>
        <v>4</v>
      </c>
      <c r="Q5" s="308">
        <v>30</v>
      </c>
      <c r="R5" s="308">
        <v>10</v>
      </c>
      <c r="S5" s="308" t="s">
        <v>37</v>
      </c>
      <c r="T5" s="317">
        <f t="shared" ref="T5:T6" si="4">IF(R5=0,0,Q5/R5)</f>
        <v>3</v>
      </c>
      <c r="U5" s="318">
        <f t="shared" ref="U5:U6" si="5">IF(AND(T5&gt;1,S5="SD"),4,IF(AND(T5&gt;1,S5="SW"),3,IF(T5=1,2,IF(T5&gt;0,1,0))))</f>
        <v>4</v>
      </c>
      <c r="V5" s="308">
        <v>30</v>
      </c>
      <c r="W5" s="308">
        <v>20</v>
      </c>
      <c r="X5" s="308" t="s">
        <v>37</v>
      </c>
      <c r="Y5" s="317">
        <f t="shared" ref="Y5:Y6" si="6">IF(W5=0,0,V5/W5)</f>
        <v>1.5</v>
      </c>
      <c r="Z5" s="318">
        <f t="shared" ref="Z5:Z6" si="7">IF(AND(Y5&gt;1,X5="SD"),4,IF(AND(Y5&gt;1,X5="SW"),3,IF(Y5=1,2,IF(Y5&gt;0,1,0))))</f>
        <v>4</v>
      </c>
      <c r="AA5" s="308">
        <v>50</v>
      </c>
      <c r="AB5" s="308">
        <v>5</v>
      </c>
      <c r="AC5" s="308" t="s">
        <v>37</v>
      </c>
      <c r="AD5" s="317">
        <f t="shared" ref="AD5:AD6" si="8">IF(AB5=0,0,AA5/AB5)</f>
        <v>10</v>
      </c>
      <c r="AE5" s="318">
        <f t="shared" ref="AE5:AE6" si="9">IF(AND(AD5&gt;2,AC5="SD"),4,IF(AND(AD5&gt;2,AC5="SW"),3,IF(AD5=2,2,IF(AD5&gt;0,1,0))))</f>
        <v>4</v>
      </c>
      <c r="AF5" s="327">
        <f t="shared" ref="AF5:AF6" si="10">AVERAGE(K5,P5,U5,AE5,Z5)</f>
        <v>4</v>
      </c>
      <c r="AG5" s="308" t="s">
        <v>45</v>
      </c>
      <c r="AH5" s="308" t="s">
        <v>45</v>
      </c>
      <c r="AI5" s="308">
        <v>150</v>
      </c>
      <c r="AJ5" s="319">
        <f t="shared" ref="AJ5:AJ6" si="11">IF(AND(AG5="Ada",AH5="Ada"),IF(AI5&gt;100,4,IF(AI5=100,2,0)),0)</f>
        <v>4</v>
      </c>
      <c r="AK5" s="320" t="str">
        <f t="shared" ref="AK5:AK6" si="12">IF(AND(D5&gt;=2,E5&gt;=2,F5&gt;=2,K5&gt;=2,P5&gt;=2,U5&gt;=2,Z5&gt;=2,AE5&gt;=2,AJ5&gt;=2),"Diizinkan","Tidak Diizinkan")</f>
        <v>Diizinkan</v>
      </c>
    </row>
    <row r="6" spans="2:37" ht="19.5" customHeight="1" x14ac:dyDescent="0.3">
      <c r="B6" s="308">
        <v>3</v>
      </c>
      <c r="C6" s="314" t="s">
        <v>468</v>
      </c>
      <c r="D6" s="308">
        <v>4</v>
      </c>
      <c r="E6" s="308">
        <v>4</v>
      </c>
      <c r="F6" s="308">
        <v>4</v>
      </c>
      <c r="G6" s="308">
        <v>40</v>
      </c>
      <c r="H6" s="308">
        <v>5</v>
      </c>
      <c r="I6" s="308" t="s">
        <v>37</v>
      </c>
      <c r="J6" s="317">
        <f t="shared" si="0"/>
        <v>8</v>
      </c>
      <c r="K6" s="318">
        <f t="shared" si="1"/>
        <v>4</v>
      </c>
      <c r="L6" s="308">
        <v>20</v>
      </c>
      <c r="M6" s="308">
        <v>4</v>
      </c>
      <c r="N6" s="308" t="s">
        <v>37</v>
      </c>
      <c r="O6" s="317">
        <f t="shared" si="2"/>
        <v>5</v>
      </c>
      <c r="P6" s="318">
        <f t="shared" si="3"/>
        <v>4</v>
      </c>
      <c r="Q6" s="308">
        <v>20</v>
      </c>
      <c r="R6" s="308">
        <v>10</v>
      </c>
      <c r="S6" s="308" t="s">
        <v>37</v>
      </c>
      <c r="T6" s="317">
        <f t="shared" si="4"/>
        <v>2</v>
      </c>
      <c r="U6" s="318">
        <f t="shared" si="5"/>
        <v>4</v>
      </c>
      <c r="V6" s="308">
        <v>40</v>
      </c>
      <c r="W6" s="308">
        <v>20</v>
      </c>
      <c r="X6" s="308" t="s">
        <v>37</v>
      </c>
      <c r="Y6" s="317">
        <f t="shared" si="6"/>
        <v>2</v>
      </c>
      <c r="Z6" s="318">
        <f t="shared" si="7"/>
        <v>4</v>
      </c>
      <c r="AA6" s="308">
        <v>50</v>
      </c>
      <c r="AB6" s="308">
        <v>5</v>
      </c>
      <c r="AC6" s="308" t="s">
        <v>37</v>
      </c>
      <c r="AD6" s="317">
        <f t="shared" si="8"/>
        <v>10</v>
      </c>
      <c r="AE6" s="318">
        <f t="shared" si="9"/>
        <v>4</v>
      </c>
      <c r="AF6" s="327">
        <f t="shared" si="10"/>
        <v>4</v>
      </c>
      <c r="AG6" s="308" t="s">
        <v>45</v>
      </c>
      <c r="AH6" s="308" t="s">
        <v>45</v>
      </c>
      <c r="AI6" s="308">
        <v>150</v>
      </c>
      <c r="AJ6" s="319">
        <f t="shared" si="11"/>
        <v>4</v>
      </c>
      <c r="AK6" s="320" t="str">
        <f t="shared" si="12"/>
        <v>Diizinkan</v>
      </c>
    </row>
    <row r="7" spans="2:37" ht="20.149999999999999" customHeight="1" x14ac:dyDescent="0.3">
      <c r="B7" s="309"/>
      <c r="C7" s="308" t="s">
        <v>323</v>
      </c>
      <c r="D7" s="331">
        <f t="shared" ref="D7:E7" si="13">AVERAGE(D4:D6)</f>
        <v>4</v>
      </c>
      <c r="E7" s="331">
        <f t="shared" si="13"/>
        <v>4</v>
      </c>
      <c r="F7" s="331">
        <f>AVERAGE(F4:F6)</f>
        <v>4</v>
      </c>
      <c r="G7" s="309"/>
      <c r="H7" s="309"/>
      <c r="I7" s="309"/>
      <c r="J7" s="309"/>
      <c r="K7" s="317">
        <f t="shared" ref="K7" si="14">AVERAGE(K4:K6)</f>
        <v>4</v>
      </c>
      <c r="L7" s="309"/>
      <c r="M7" s="309"/>
      <c r="N7" s="309"/>
      <c r="O7" s="309"/>
      <c r="P7" s="317">
        <f t="shared" ref="P7" si="15">AVERAGE(P4:P6)</f>
        <v>4</v>
      </c>
      <c r="Q7" s="309"/>
      <c r="R7" s="309"/>
      <c r="S7" s="309"/>
      <c r="T7" s="309"/>
      <c r="U7" s="317">
        <f t="shared" ref="U7" si="16">AVERAGE(U4:U6)</f>
        <v>4</v>
      </c>
      <c r="V7" s="309"/>
      <c r="W7" s="309"/>
      <c r="X7" s="309"/>
      <c r="Y7" s="309"/>
      <c r="Z7" s="317">
        <f t="shared" ref="Z7" si="17">AVERAGE(Z4:Z6)</f>
        <v>4</v>
      </c>
      <c r="AA7" s="309"/>
      <c r="AB7" s="309"/>
      <c r="AC7" s="309"/>
      <c r="AD7" s="309"/>
      <c r="AE7" s="317">
        <f t="shared" ref="AE7:AF7" si="18">AVERAGE(AE4:AE6)</f>
        <v>4</v>
      </c>
      <c r="AF7" s="331">
        <f t="shared" si="18"/>
        <v>4</v>
      </c>
      <c r="AG7" s="309"/>
      <c r="AH7" s="309"/>
      <c r="AI7" s="309"/>
      <c r="AJ7" s="331">
        <f t="shared" ref="AJ7" si="19">AVERAGE(AJ4:AJ6)</f>
        <v>4</v>
      </c>
      <c r="AK7" s="309"/>
    </row>
    <row r="9" spans="2:37" ht="21.9" customHeight="1" x14ac:dyDescent="0.3">
      <c r="B9" s="543" t="s">
        <v>175</v>
      </c>
      <c r="C9" s="543"/>
      <c r="D9" s="543"/>
      <c r="E9" s="543"/>
      <c r="F9" s="543"/>
      <c r="G9" s="323"/>
      <c r="H9" s="323"/>
      <c r="I9" s="323"/>
      <c r="J9" s="323"/>
      <c r="K9" s="323"/>
    </row>
    <row r="10" spans="2:37" ht="59.4" customHeight="1" x14ac:dyDescent="0.3">
      <c r="B10" s="537" t="s">
        <v>176</v>
      </c>
      <c r="C10" s="537"/>
      <c r="D10" s="537"/>
      <c r="E10" s="537"/>
      <c r="F10" s="537"/>
      <c r="G10" s="191"/>
      <c r="H10" s="191"/>
      <c r="I10" s="191"/>
      <c r="J10" s="191"/>
      <c r="K10" s="191"/>
    </row>
    <row r="11" spans="2:37" ht="45.65" customHeight="1" x14ac:dyDescent="0.3">
      <c r="B11" s="312">
        <v>4</v>
      </c>
      <c r="C11" s="537" t="s">
        <v>298</v>
      </c>
      <c r="D11" s="537"/>
      <c r="E11" s="537"/>
      <c r="F11" s="537"/>
      <c r="G11" s="324"/>
      <c r="H11" s="324"/>
      <c r="I11" s="324"/>
      <c r="J11" s="324"/>
      <c r="K11" s="324"/>
    </row>
    <row r="12" spans="2:37" ht="43.5" customHeight="1" x14ac:dyDescent="0.3">
      <c r="B12" s="312">
        <v>3</v>
      </c>
      <c r="C12" s="537" t="s">
        <v>297</v>
      </c>
      <c r="D12" s="537"/>
      <c r="E12" s="537"/>
      <c r="F12" s="537"/>
      <c r="G12" s="324"/>
      <c r="H12" s="324"/>
      <c r="I12" s="324"/>
      <c r="J12" s="324"/>
      <c r="K12" s="324"/>
    </row>
    <row r="13" spans="2:37" ht="28.5" customHeight="1" x14ac:dyDescent="0.3">
      <c r="B13" s="312">
        <v>2</v>
      </c>
      <c r="C13" s="537" t="s">
        <v>296</v>
      </c>
      <c r="D13" s="537"/>
      <c r="E13" s="537"/>
      <c r="F13" s="537"/>
      <c r="G13" s="324"/>
      <c r="H13" s="324"/>
      <c r="I13" s="324"/>
      <c r="J13" s="324"/>
      <c r="K13" s="324"/>
    </row>
    <row r="14" spans="2:37" ht="30.9" customHeight="1" x14ac:dyDescent="0.3">
      <c r="B14" s="312">
        <v>1</v>
      </c>
      <c r="C14" s="540" t="s">
        <v>462</v>
      </c>
      <c r="D14" s="541"/>
      <c r="E14" s="541"/>
      <c r="F14" s="542"/>
      <c r="G14" s="324"/>
      <c r="H14" s="324"/>
      <c r="I14" s="324"/>
      <c r="J14" s="324"/>
      <c r="K14" s="324"/>
    </row>
    <row r="15" spans="2:37" ht="21.65" customHeight="1" x14ac:dyDescent="0.3">
      <c r="B15" s="312">
        <v>0</v>
      </c>
      <c r="C15" s="539" t="s">
        <v>294</v>
      </c>
      <c r="D15" s="539"/>
      <c r="E15" s="539"/>
      <c r="F15" s="539"/>
      <c r="G15" s="325"/>
      <c r="H15" s="325"/>
      <c r="I15" s="325"/>
      <c r="J15" s="325"/>
      <c r="K15" s="325"/>
    </row>
    <row r="17" spans="2:11" ht="18.899999999999999" customHeight="1" x14ac:dyDescent="0.3">
      <c r="B17" s="543" t="s">
        <v>295</v>
      </c>
      <c r="C17" s="543"/>
      <c r="D17" s="543"/>
      <c r="E17" s="543"/>
      <c r="F17" s="543"/>
      <c r="G17" s="323"/>
      <c r="H17" s="323"/>
      <c r="I17" s="323"/>
      <c r="J17" s="323"/>
      <c r="K17" s="323"/>
    </row>
    <row r="18" spans="2:11" ht="29.15" customHeight="1" x14ac:dyDescent="0.3">
      <c r="B18" s="547" t="s">
        <v>299</v>
      </c>
      <c r="C18" s="547"/>
      <c r="D18" s="547"/>
      <c r="E18" s="547"/>
      <c r="F18" s="547"/>
      <c r="G18" s="191"/>
      <c r="H18" s="191"/>
      <c r="I18" s="191"/>
      <c r="J18" s="191"/>
      <c r="K18" s="191"/>
    </row>
    <row r="19" spans="2:11" s="311" customFormat="1" ht="48" customHeight="1" x14ac:dyDescent="0.35">
      <c r="B19" s="312">
        <v>4</v>
      </c>
      <c r="C19" s="539" t="s">
        <v>302</v>
      </c>
      <c r="D19" s="539"/>
      <c r="E19" s="539"/>
      <c r="F19" s="539"/>
      <c r="G19" s="326"/>
      <c r="H19" s="326"/>
      <c r="I19" s="326"/>
      <c r="J19" s="326"/>
      <c r="K19" s="326"/>
    </row>
    <row r="20" spans="2:11" s="311" customFormat="1" ht="32.15" customHeight="1" x14ac:dyDescent="0.35">
      <c r="B20" s="312">
        <v>3</v>
      </c>
      <c r="C20" s="539" t="s">
        <v>301</v>
      </c>
      <c r="D20" s="539"/>
      <c r="E20" s="539"/>
      <c r="F20" s="539"/>
      <c r="G20" s="326"/>
      <c r="H20" s="326"/>
      <c r="I20" s="326"/>
      <c r="J20" s="326"/>
      <c r="K20" s="326"/>
    </row>
    <row r="21" spans="2:11" s="311" customFormat="1" ht="48" customHeight="1" x14ac:dyDescent="0.35">
      <c r="B21" s="312">
        <v>2</v>
      </c>
      <c r="C21" s="539" t="s">
        <v>300</v>
      </c>
      <c r="D21" s="539"/>
      <c r="E21" s="539"/>
      <c r="F21" s="539"/>
      <c r="G21" s="326"/>
      <c r="H21" s="326"/>
      <c r="I21" s="326"/>
      <c r="J21" s="326"/>
      <c r="K21" s="326"/>
    </row>
    <row r="22" spans="2:11" s="311" customFormat="1" ht="32.15" customHeight="1" x14ac:dyDescent="0.35">
      <c r="B22" s="312">
        <v>1</v>
      </c>
      <c r="C22" s="539" t="s">
        <v>303</v>
      </c>
      <c r="D22" s="539"/>
      <c r="E22" s="539"/>
      <c r="F22" s="539"/>
      <c r="G22" s="326"/>
      <c r="H22" s="326"/>
      <c r="I22" s="326"/>
      <c r="J22" s="326"/>
      <c r="K22" s="326"/>
    </row>
    <row r="23" spans="2:11" s="311" customFormat="1" ht="32.15" customHeight="1" x14ac:dyDescent="0.35">
      <c r="B23" s="312">
        <v>0</v>
      </c>
      <c r="C23" s="539" t="s">
        <v>304</v>
      </c>
      <c r="D23" s="539"/>
      <c r="E23" s="539"/>
      <c r="F23" s="539"/>
      <c r="G23" s="325"/>
      <c r="H23" s="325"/>
      <c r="I23" s="325"/>
      <c r="J23" s="325"/>
      <c r="K23" s="325"/>
    </row>
    <row r="25" spans="2:11" ht="19.5" customHeight="1" x14ac:dyDescent="0.3">
      <c r="B25" s="543" t="s">
        <v>305</v>
      </c>
      <c r="C25" s="543"/>
      <c r="D25" s="543"/>
      <c r="E25" s="543"/>
      <c r="F25" s="543"/>
    </row>
    <row r="26" spans="2:11" ht="45" customHeight="1" x14ac:dyDescent="0.3">
      <c r="B26" s="310">
        <v>4</v>
      </c>
      <c r="C26" s="537" t="s">
        <v>217</v>
      </c>
      <c r="D26" s="537"/>
      <c r="E26" s="537"/>
      <c r="F26" s="537"/>
    </row>
    <row r="27" spans="2:11" ht="30" customHeight="1" x14ac:dyDescent="0.3">
      <c r="B27" s="310">
        <v>3</v>
      </c>
      <c r="C27" s="537" t="s">
        <v>218</v>
      </c>
      <c r="D27" s="537"/>
      <c r="E27" s="537"/>
      <c r="F27" s="537"/>
    </row>
    <row r="28" spans="2:11" ht="30" customHeight="1" x14ac:dyDescent="0.3">
      <c r="B28" s="310">
        <v>2</v>
      </c>
      <c r="C28" s="537" t="s">
        <v>307</v>
      </c>
      <c r="D28" s="537"/>
      <c r="E28" s="537"/>
      <c r="F28" s="537"/>
    </row>
    <row r="30" spans="2:11" ht="18.899999999999999" customHeight="1" x14ac:dyDescent="0.3">
      <c r="B30" s="543" t="s">
        <v>312</v>
      </c>
      <c r="C30" s="543"/>
      <c r="D30" s="543"/>
      <c r="E30" s="543"/>
      <c r="F30" s="543"/>
    </row>
    <row r="31" spans="2:11" ht="44.4" customHeight="1" x14ac:dyDescent="0.3">
      <c r="B31" s="313">
        <v>4</v>
      </c>
      <c r="C31" s="537" t="s">
        <v>315</v>
      </c>
      <c r="D31" s="537"/>
      <c r="E31" s="537"/>
      <c r="F31" s="537"/>
    </row>
    <row r="32" spans="2:11" ht="44.15" customHeight="1" x14ac:dyDescent="0.3">
      <c r="B32" s="313">
        <v>2</v>
      </c>
      <c r="C32" s="537" t="s">
        <v>316</v>
      </c>
      <c r="D32" s="537"/>
      <c r="E32" s="537"/>
      <c r="F32" s="537"/>
    </row>
    <row r="33" spans="2:6" ht="18" customHeight="1" x14ac:dyDescent="0.3">
      <c r="B33" s="308">
        <v>0</v>
      </c>
      <c r="C33" s="538" t="s">
        <v>313</v>
      </c>
      <c r="D33" s="538"/>
      <c r="E33" s="538"/>
      <c r="F33" s="538"/>
    </row>
    <row r="35" spans="2:6" x14ac:dyDescent="0.3">
      <c r="C35" s="321" t="s">
        <v>320</v>
      </c>
    </row>
    <row r="37" spans="2:6" x14ac:dyDescent="0.3">
      <c r="C37" s="307" t="s">
        <v>37</v>
      </c>
    </row>
    <row r="38" spans="2:6" x14ac:dyDescent="0.3">
      <c r="C38" s="307" t="s">
        <v>36</v>
      </c>
    </row>
    <row r="39" spans="2:6" x14ac:dyDescent="0.3">
      <c r="C39" s="307" t="s">
        <v>45</v>
      </c>
    </row>
    <row r="40" spans="2:6" x14ac:dyDescent="0.3">
      <c r="C40" s="307" t="s">
        <v>46</v>
      </c>
    </row>
    <row r="41" spans="2:6" x14ac:dyDescent="0.3">
      <c r="C41" s="307" t="s">
        <v>319</v>
      </c>
    </row>
    <row r="42" spans="2:6" x14ac:dyDescent="0.3">
      <c r="C42" s="307" t="s">
        <v>318</v>
      </c>
    </row>
  </sheetData>
  <mergeCells count="46">
    <mergeCell ref="AK2:AK3"/>
    <mergeCell ref="C13:F13"/>
    <mergeCell ref="C15:F15"/>
    <mergeCell ref="B17:F17"/>
    <mergeCell ref="B18:F18"/>
    <mergeCell ref="AG2:AI2"/>
    <mergeCell ref="AJ2:AJ3"/>
    <mergeCell ref="J2:J3"/>
    <mergeCell ref="O2:O3"/>
    <mergeCell ref="T2:T3"/>
    <mergeCell ref="Y2:Y3"/>
    <mergeCell ref="AD2:AD3"/>
    <mergeCell ref="B2:B3"/>
    <mergeCell ref="C2:C3"/>
    <mergeCell ref="D2:D3"/>
    <mergeCell ref="E2:E3"/>
    <mergeCell ref="AF2:AF3"/>
    <mergeCell ref="F2:F3"/>
    <mergeCell ref="B25:F25"/>
    <mergeCell ref="C26:F26"/>
    <mergeCell ref="C27:F27"/>
    <mergeCell ref="K2:K3"/>
    <mergeCell ref="P2:P3"/>
    <mergeCell ref="U2:U3"/>
    <mergeCell ref="Z2:Z3"/>
    <mergeCell ref="AE2:AE3"/>
    <mergeCell ref="G2:I2"/>
    <mergeCell ref="L2:N2"/>
    <mergeCell ref="Q2:S2"/>
    <mergeCell ref="V2:X2"/>
    <mergeCell ref="AA2:AC2"/>
    <mergeCell ref="B9:F9"/>
    <mergeCell ref="B10:F10"/>
    <mergeCell ref="C11:F11"/>
    <mergeCell ref="C12:F12"/>
    <mergeCell ref="C14:F14"/>
    <mergeCell ref="B30:F30"/>
    <mergeCell ref="C31:F31"/>
    <mergeCell ref="C32:F32"/>
    <mergeCell ref="C33:F33"/>
    <mergeCell ref="C19:F19"/>
    <mergeCell ref="C20:F20"/>
    <mergeCell ref="C21:F21"/>
    <mergeCell ref="C22:F22"/>
    <mergeCell ref="C23:F23"/>
    <mergeCell ref="C28:F28"/>
  </mergeCells>
  <dataValidations count="2">
    <dataValidation type="list" allowBlank="1" showInputMessage="1" showErrorMessage="1" sqref="I4:I6 AC4:AC6 X4:X6 S4:S6 N4:N6">
      <formula1>$C$37:$C$38</formula1>
    </dataValidation>
    <dataValidation type="list" allowBlank="1" showInputMessage="1" showErrorMessage="1" sqref="AG4:AH6">
      <formula1>$C$39:$C$40</formula1>
    </dataValidation>
  </dataValidation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topLeftCell="A43" zoomScaleNormal="100" workbookViewId="0">
      <selection activeCell="D60" sqref="D60"/>
    </sheetView>
  </sheetViews>
  <sheetFormatPr defaultColWidth="8.90625" defaultRowHeight="13" outlineLevelCol="1" x14ac:dyDescent="0.3"/>
  <cols>
    <col min="1" max="1" width="6.08984375" style="2" customWidth="1"/>
    <col min="2" max="2" width="8.453125" style="2" customWidth="1"/>
    <col min="3" max="3" width="6.90625" style="19" customWidth="1"/>
    <col min="4" max="4" width="60.90625" style="19" customWidth="1"/>
    <col min="5" max="5" width="18.453125" style="25" customWidth="1"/>
    <col min="6" max="6" width="13.08984375" style="25" customWidth="1"/>
    <col min="7" max="7" width="18.90625" style="24" customWidth="1"/>
    <col min="8" max="8" width="6.6328125" style="60" customWidth="1"/>
    <col min="9" max="9" width="6.6328125" style="19" hidden="1" customWidth="1" outlineLevel="1"/>
    <col min="10" max="10" width="10.453125" style="20" hidden="1" customWidth="1" outlineLevel="1"/>
    <col min="11" max="11" width="8.90625" style="19" collapsed="1"/>
    <col min="12" max="16384" width="8.90625" style="19"/>
  </cols>
  <sheetData>
    <row r="1" spans="1:11" ht="26.25" customHeight="1" x14ac:dyDescent="0.3">
      <c r="A1" s="17" t="s">
        <v>15</v>
      </c>
      <c r="B1" s="9"/>
      <c r="C1" s="10"/>
      <c r="D1" s="10"/>
      <c r="E1" s="11"/>
      <c r="F1" s="12"/>
      <c r="G1" s="13"/>
      <c r="H1" s="303"/>
      <c r="I1" s="4"/>
      <c r="J1" s="5"/>
      <c r="K1" s="4"/>
    </row>
    <row r="2" spans="1:11" s="21" customFormat="1" ht="26.25" customHeight="1" x14ac:dyDescent="0.35">
      <c r="A2" s="562"/>
      <c r="B2" s="563"/>
      <c r="C2" s="563"/>
      <c r="D2" s="563"/>
      <c r="E2" s="14"/>
      <c r="F2" s="14"/>
      <c r="G2" s="15"/>
      <c r="H2" s="304"/>
      <c r="I2" s="26"/>
      <c r="J2" s="27"/>
      <c r="K2" s="26"/>
    </row>
    <row r="3" spans="1:11" s="21" customFormat="1" ht="21.75" customHeight="1" x14ac:dyDescent="0.35">
      <c r="A3" s="432" t="s">
        <v>1</v>
      </c>
      <c r="B3" s="432"/>
      <c r="C3" s="432"/>
      <c r="D3" s="28">
        <f>'Hitung F1'!$D$4</f>
        <v>0</v>
      </c>
      <c r="E3" s="14"/>
      <c r="F3" s="14"/>
      <c r="G3" s="15"/>
      <c r="H3" s="304"/>
      <c r="I3" s="26"/>
      <c r="J3" s="27"/>
      <c r="K3" s="26"/>
    </row>
    <row r="4" spans="1:11" s="21" customFormat="1" ht="19.5" customHeight="1" x14ac:dyDescent="0.35">
      <c r="A4" s="432" t="s">
        <v>2</v>
      </c>
      <c r="B4" s="432"/>
      <c r="C4" s="432"/>
      <c r="D4" s="28">
        <f>'Hitung F1'!$D$5</f>
        <v>0</v>
      </c>
      <c r="E4" s="14"/>
      <c r="F4" s="14"/>
      <c r="G4" s="15"/>
      <c r="H4" s="304"/>
      <c r="I4" s="26"/>
      <c r="J4" s="27"/>
      <c r="K4" s="26"/>
    </row>
    <row r="5" spans="1:11" s="21" customFormat="1" ht="19.5" customHeight="1" x14ac:dyDescent="0.35">
      <c r="A5" s="432" t="s">
        <v>3</v>
      </c>
      <c r="B5" s="432"/>
      <c r="C5" s="432"/>
      <c r="D5" s="28">
        <f>'Hitung F1'!$D$6</f>
        <v>0</v>
      </c>
      <c r="E5" s="14"/>
      <c r="F5" s="14"/>
      <c r="G5" s="15"/>
      <c r="H5" s="304"/>
      <c r="I5" s="26"/>
      <c r="J5" s="27"/>
      <c r="K5" s="26"/>
    </row>
    <row r="6" spans="1:11" s="21" customFormat="1" ht="19.5" customHeight="1" x14ac:dyDescent="0.35">
      <c r="A6" s="432" t="s">
        <v>4</v>
      </c>
      <c r="B6" s="432"/>
      <c r="C6" s="432"/>
      <c r="D6" s="28" t="str">
        <f>'Hitung F1'!$D$7</f>
        <v>Sarjana</v>
      </c>
      <c r="E6" s="14"/>
      <c r="F6" s="14"/>
      <c r="G6" s="15"/>
      <c r="H6" s="304"/>
      <c r="I6" s="26"/>
      <c r="J6" s="27"/>
      <c r="K6" s="26"/>
    </row>
    <row r="7" spans="1:11" s="21" customFormat="1" ht="19.5" customHeight="1" x14ac:dyDescent="0.35">
      <c r="A7" s="432" t="s">
        <v>5</v>
      </c>
      <c r="B7" s="432"/>
      <c r="C7" s="432"/>
      <c r="D7" s="28">
        <f>'Hitung F1'!$D$8</f>
        <v>0</v>
      </c>
      <c r="E7" s="14"/>
      <c r="F7" s="14"/>
      <c r="G7" s="15"/>
      <c r="H7" s="304"/>
      <c r="I7" s="26"/>
      <c r="J7" s="27"/>
      <c r="K7" s="26"/>
    </row>
    <row r="8" spans="1:11" s="21" customFormat="1" ht="19.5" customHeight="1" x14ac:dyDescent="0.35">
      <c r="A8" s="432" t="s">
        <v>7</v>
      </c>
      <c r="B8" s="432"/>
      <c r="C8" s="432"/>
      <c r="D8" s="28">
        <f>'Hitung F1'!$D$11</f>
        <v>0</v>
      </c>
      <c r="E8" s="14"/>
      <c r="F8" s="14"/>
      <c r="G8" s="15"/>
      <c r="H8" s="304"/>
      <c r="I8" s="26"/>
      <c r="J8" s="27"/>
      <c r="K8" s="26"/>
    </row>
    <row r="9" spans="1:11" s="21" customFormat="1" ht="19.5" customHeight="1" x14ac:dyDescent="0.35">
      <c r="A9" s="432" t="s">
        <v>8</v>
      </c>
      <c r="B9" s="432"/>
      <c r="C9" s="432"/>
      <c r="D9" s="28">
        <f>'Hitung F1'!$D$12</f>
        <v>0</v>
      </c>
      <c r="E9" s="14"/>
      <c r="F9" s="14"/>
      <c r="G9" s="15"/>
      <c r="H9" s="304"/>
      <c r="I9" s="26"/>
      <c r="J9" s="27"/>
      <c r="K9" s="26"/>
    </row>
    <row r="10" spans="1:11" s="21" customFormat="1" ht="19.5" customHeight="1" x14ac:dyDescent="0.35">
      <c r="A10" s="571" t="s">
        <v>9</v>
      </c>
      <c r="B10" s="571"/>
      <c r="C10" s="571"/>
      <c r="D10" s="28">
        <f>'Hitung F1'!$D$13</f>
        <v>0</v>
      </c>
      <c r="E10" s="14"/>
      <c r="F10" s="14"/>
      <c r="G10" s="15"/>
      <c r="H10" s="304"/>
      <c r="I10" s="26"/>
      <c r="J10" s="27"/>
      <c r="K10" s="26"/>
    </row>
    <row r="11" spans="1:11" ht="19.5" customHeight="1" x14ac:dyDescent="0.3">
      <c r="A11" s="7"/>
      <c r="B11" s="7"/>
      <c r="C11" s="3"/>
      <c r="D11" s="3"/>
      <c r="E11" s="3"/>
      <c r="F11" s="3"/>
      <c r="G11" s="16"/>
      <c r="H11" s="303"/>
      <c r="I11" s="4"/>
      <c r="J11" s="5"/>
      <c r="K11" s="4"/>
    </row>
    <row r="12" spans="1:11" ht="38.25" customHeight="1" x14ac:dyDescent="0.3">
      <c r="A12" s="18" t="s">
        <v>10</v>
      </c>
      <c r="B12" s="18" t="s">
        <v>11</v>
      </c>
      <c r="C12" s="570" t="s">
        <v>19</v>
      </c>
      <c r="D12" s="570"/>
      <c r="E12" s="570" t="s">
        <v>13</v>
      </c>
      <c r="F12" s="570"/>
      <c r="G12" s="570"/>
      <c r="H12" s="305" t="s">
        <v>16</v>
      </c>
      <c r="I12" s="38" t="s">
        <v>17</v>
      </c>
      <c r="J12" s="29" t="s">
        <v>18</v>
      </c>
      <c r="K12" s="4"/>
    </row>
    <row r="13" spans="1:11" ht="78.900000000000006" customHeight="1" x14ac:dyDescent="0.3">
      <c r="A13" s="8">
        <v>1</v>
      </c>
      <c r="B13" s="171" t="str">
        <f>'Hitung F1'!$B$25</f>
        <v>1.1.1</v>
      </c>
      <c r="C13" s="561" t="str">
        <f>'Hitung F1'!$C$25</f>
        <v>Urgensi penyelenggaraan PJJ yang mencakup (a) analisis data kelayakan penyelenggaraan PJJ secara massal dengan biaya murah pada seluruh wilayah jangkauan, (b) analisis data keterserapan lulusan program studi tatap muka sejenis di wilayah jangkauan, (c) analisis kejenuhan program studi tatap muka sejenis sebagai bukti ketiadaan potensi konflik dengan perguruan tinggi penyelenggara program studi tatap muka dan atau PJJ sejenis di wilayah jangkauan, dan (d) ketersediaan dukungan dari pemerintah daerah/provinsi setempat dan LLDIKTI.</v>
      </c>
      <c r="D13" s="561"/>
      <c r="E13" s="558" t="str">
        <f>'Hitung F1'!$G$25</f>
        <v>Ketikkan di sini penjelasan mengenai urgensi penyelenggaraan PJJ</v>
      </c>
      <c r="F13" s="559"/>
      <c r="G13" s="560"/>
      <c r="H13" s="30">
        <f>'Hitung F1'!$E$31</f>
        <v>4</v>
      </c>
      <c r="I13" s="117">
        <f>Pembobotan!L3</f>
        <v>0.54824561403508765</v>
      </c>
      <c r="J13" s="116">
        <f>H13*I13</f>
        <v>2.1929824561403506</v>
      </c>
      <c r="K13" s="4"/>
    </row>
    <row r="14" spans="1:11" ht="39.9" customHeight="1" x14ac:dyDescent="0.3">
      <c r="A14" s="8">
        <f>A13+1</f>
        <v>2</v>
      </c>
      <c r="B14" s="8" t="str">
        <f>'Hitung F1'!$B$33</f>
        <v>1.1.2</v>
      </c>
      <c r="C14" s="561" t="str">
        <f>'Hitung F1'!$C$33</f>
        <v>Keunggulan program studi yang diusulkan berdasarkan perbandingan program studi sejenis pada tingkat nasional dan/atau internasional yang mencakup aspek (1) pengembangan keilmuan, (2) kajian capaian pembelajaran, dan (3) kurikulum program studi sejenis</v>
      </c>
      <c r="D14" s="561"/>
      <c r="E14" s="558" t="str">
        <f>'Hitung F1'!$G$33</f>
        <v>Ketikkan di sini penjelasan mengenai keunggulan program studi yang diusulkan</v>
      </c>
      <c r="F14" s="559"/>
      <c r="G14" s="560"/>
      <c r="H14" s="30">
        <f>'Hitung F1'!$E$39</f>
        <v>4</v>
      </c>
      <c r="I14" s="117">
        <f>Pembobotan!L4</f>
        <v>0.91374269005847952</v>
      </c>
      <c r="J14" s="116">
        <f t="shared" ref="J14:J41" si="0">H14*I14</f>
        <v>3.6549707602339181</v>
      </c>
      <c r="K14" s="4"/>
    </row>
    <row r="15" spans="1:11" ht="28.5" customHeight="1" x14ac:dyDescent="0.3">
      <c r="A15" s="8">
        <f t="shared" ref="A15:A17" si="1">A14+1</f>
        <v>3</v>
      </c>
      <c r="B15" s="171" t="str">
        <f>'Hitung F1'!$B$41</f>
        <v>1.1.3</v>
      </c>
      <c r="C15" s="561" t="str">
        <f>'Hitung F1'!$C$41</f>
        <v>Kerjasama yang telah dibangun dengan para pihak dalam rangka penyelenggaraan PJJ di wilayah jangkauan</v>
      </c>
      <c r="D15" s="561"/>
      <c r="E15" s="558" t="str">
        <f>'Hitung F1'!$G$41</f>
        <v>Ketikkan di sini penjelasan mengenai kerjasama yang telah dibangun</v>
      </c>
      <c r="F15" s="559"/>
      <c r="G15" s="560"/>
      <c r="H15" s="30">
        <f>'Hitung F1'!$E$47</f>
        <v>4</v>
      </c>
      <c r="I15" s="117">
        <f>Pembobotan!L5</f>
        <v>1.4619883040935671</v>
      </c>
      <c r="J15" s="116">
        <f t="shared" si="0"/>
        <v>5.8479532163742682</v>
      </c>
      <c r="K15" s="4"/>
    </row>
    <row r="16" spans="1:11" ht="42" customHeight="1" x14ac:dyDescent="0.3">
      <c r="A16" s="8">
        <f t="shared" si="1"/>
        <v>4</v>
      </c>
      <c r="B16" s="8" t="str">
        <f>'Hitung F1'!$B$49</f>
        <v>1.2</v>
      </c>
      <c r="C16" s="561" t="str">
        <f>'Hitung F1'!$C$49</f>
        <v>Profil lulusan adalah profesi atau jenis pekerjaan atau bentuk kerja lainnya. Profil lulusan dilengkapi dengan uraian ringkas kompetensi seluruh profil yang sesuai dengan program pendidikan Sarjana, dan keterkaitan profil tersebut dengan keunggulan  program studi.</v>
      </c>
      <c r="D16" s="561"/>
      <c r="E16" s="558" t="str">
        <f>'Hitung F1'!$G$49</f>
        <v>Ketikkan di sini penjelasan mengenai profil lulusan dan capaian pembelajaran lulusan  untuk setiap profil</v>
      </c>
      <c r="F16" s="559"/>
      <c r="G16" s="560"/>
      <c r="H16" s="30">
        <f>'Hitung F1'!$E$55</f>
        <v>4</v>
      </c>
      <c r="I16" s="117">
        <f>Pembobotan!L6</f>
        <v>2.9239766081871341</v>
      </c>
      <c r="J16" s="116">
        <f t="shared" si="0"/>
        <v>11.695906432748536</v>
      </c>
      <c r="K16" s="4"/>
    </row>
    <row r="17" spans="1:11" ht="41.15" customHeight="1" x14ac:dyDescent="0.3">
      <c r="A17" s="8">
        <f t="shared" si="1"/>
        <v>5</v>
      </c>
      <c r="B17" s="171" t="str">
        <f>'Hitung F1'!$B$57</f>
        <v>1.3</v>
      </c>
      <c r="C17" s="561" t="str">
        <f>'Hitung F1'!$C$57</f>
        <v>Rumusan capaian pembelajaran dari program studi yang diusulkan merujuk pada deskripsi capaian pembelajaran SN Dikti (Permendikbud No 3 Tahun 2020) dan sesuai level 6 (enam) Kerangka Kualifikasi Nasional Indonesia (Perpres Nomor 8 Tahun 2012)</v>
      </c>
      <c r="D17" s="561"/>
      <c r="E17" s="558" t="str">
        <f>'Hitung F1'!$G$57</f>
        <v>Ketikkan di sini rumusan capaian pembelajaran merujuk SN Dikti (Permendikbud No 3 Tahun 2020) dan sesuai level 6 Kerangka Kualifikasi Nasional Indonesia (Perpres Nomor 8 Tahun 2012).</v>
      </c>
      <c r="F17" s="559"/>
      <c r="G17" s="560"/>
      <c r="H17" s="30">
        <f>'Hitung F1'!$E$63</f>
        <v>4</v>
      </c>
      <c r="I17" s="117">
        <f>Pembobotan!L7</f>
        <v>4.3859649122807012</v>
      </c>
      <c r="J17" s="116">
        <f t="shared" si="0"/>
        <v>17.543859649122805</v>
      </c>
      <c r="K17" s="4"/>
    </row>
    <row r="18" spans="1:11" ht="54.65" customHeight="1" x14ac:dyDescent="0.3">
      <c r="A18" s="8">
        <f>A17+1</f>
        <v>6</v>
      </c>
      <c r="B18" s="8" t="str">
        <f>'Hitung F1'!$B$65</f>
        <v>1.4</v>
      </c>
      <c r="C18" s="561" t="str">
        <f>'Hitung F1'!$C$65</f>
        <v>Kesesuaian susunan mata kuliah yang mencakup aspek : (1) keberadaan 4 mata kuliah wajib, (2) kesesuaian  mata kuliah dengan rumusan capaian pembelajaran, (3) rekomendasi waktu penempuhan mata kuliah, dan (4) beban sks per semester wajar</v>
      </c>
      <c r="D18" s="561"/>
      <c r="E18" s="558" t="str">
        <f>'Hitung F1'!$G$65</f>
        <v>Ketikkan di sini penjelasan mengenai susunan mata kuliah program studi. Periksa keberadaan empat mata kuliah wajib (Pancasila, Bahasa Indonesia, Pendidikan Agama, dan Pendidikan Kewarganegaraan) masing-masing dengan 2 (dua) sks</v>
      </c>
      <c r="F18" s="559"/>
      <c r="G18" s="560"/>
      <c r="H18" s="30">
        <f>'Hitung F1'!$E$71</f>
        <v>4</v>
      </c>
      <c r="I18" s="117">
        <f>Pembobotan!L8</f>
        <v>4.3859649122807012</v>
      </c>
      <c r="J18" s="116">
        <f t="shared" si="0"/>
        <v>17.543859649122805</v>
      </c>
      <c r="K18" s="4"/>
    </row>
    <row r="19" spans="1:11" ht="30" customHeight="1" x14ac:dyDescent="0.3">
      <c r="A19" s="66">
        <f t="shared" ref="A19:A24" si="2">A18+1</f>
        <v>7</v>
      </c>
      <c r="B19" s="172" t="str">
        <f>'Hitung F1'!$B$73</f>
        <v>1.5.1</v>
      </c>
      <c r="C19" s="554" t="str">
        <f>'Hitung F1'!$C$73</f>
        <v xml:space="preserve">Jumlah mata kuliah penciri program studi (NMKP) dan aksesibilitas mata kuliah penciri program studi  </v>
      </c>
      <c r="D19" s="554"/>
      <c r="E19" s="555" t="str">
        <f>'Hitung F1'!$G$73</f>
        <v>Ketikkan di sini penjelasan mengenai jumlah dan aksesibilitas mata kuliah penciri program studi</v>
      </c>
      <c r="F19" s="556"/>
      <c r="G19" s="557"/>
      <c r="H19" s="30">
        <f>'Hitung F1'!$E$79</f>
        <v>4</v>
      </c>
      <c r="I19" s="117">
        <f>Pembobotan!L9</f>
        <v>2.9239766081871341</v>
      </c>
      <c r="J19" s="116">
        <f t="shared" si="0"/>
        <v>11.695906432748536</v>
      </c>
      <c r="K19" s="4"/>
    </row>
    <row r="20" spans="1:11" ht="31.5" customHeight="1" x14ac:dyDescent="0.3">
      <c r="A20" s="66">
        <f t="shared" si="2"/>
        <v>8</v>
      </c>
      <c r="B20" s="66" t="str">
        <f>'Hitung F1'!$B$81</f>
        <v>1.5.2</v>
      </c>
      <c r="C20" s="554" t="str">
        <f>'Hitung F1'!$C$81</f>
        <v>Ketersediaan RPS (Rencana Pembelajaran Semester) untuk 5 (lima) mata kuliah penciri program studi yang memenuhi 9 (sembilan) komponen:</v>
      </c>
      <c r="D20" s="554"/>
      <c r="E20" s="555" t="str">
        <f>'Hitung F1'!$G$81</f>
        <v>Ketikkan di sini jumlah mata kuliah yang memiliki RPS; dan kejelasan, mutu dan kelengkapan RPS</v>
      </c>
      <c r="F20" s="556"/>
      <c r="G20" s="557"/>
      <c r="H20" s="30">
        <f>'Hitung F1'!$E$88</f>
        <v>4</v>
      </c>
      <c r="I20" s="117">
        <f>Pembobotan!L10</f>
        <v>2.9239766081871341</v>
      </c>
      <c r="J20" s="116">
        <f t="shared" si="0"/>
        <v>11.695906432748536</v>
      </c>
      <c r="K20" s="4"/>
    </row>
    <row r="21" spans="1:11" ht="43.5" customHeight="1" x14ac:dyDescent="0.3">
      <c r="A21" s="66">
        <f t="shared" si="2"/>
        <v>9</v>
      </c>
      <c r="B21" s="172" t="str">
        <f>'Hitung F1'!$B$90</f>
        <v>1.6.1</v>
      </c>
      <c r="C21" s="554" t="str">
        <f>'Hitung F1'!$C$90</f>
        <v xml:space="preserve">Bentuk pembelajaran terbimbing terdiri atas: Sinkron (1. Praktikum/Praktik/PKL, 2. Tutorial tatap muka, 3. Chatting via forum, 4. Teleconference) dan Asinkron (1. Tutorial Online/Daring, 2. Pembelajaran mandiri, dan 3. Simulasi virtual): </v>
      </c>
      <c r="D21" s="554"/>
      <c r="E21" s="555" t="str">
        <f>'Hitung F1'!$G$90</f>
        <v>Ketikkan di sini penjelasan mengenai pembelajaran terbimbing</v>
      </c>
      <c r="F21" s="556"/>
      <c r="G21" s="557"/>
      <c r="H21" s="30">
        <f>'Hitung F1'!$E$96</f>
        <v>4</v>
      </c>
      <c r="I21" s="117">
        <f>Pembobotan!L11</f>
        <v>1.8796992481203008</v>
      </c>
      <c r="J21" s="116">
        <f t="shared" si="0"/>
        <v>7.518796992481203</v>
      </c>
      <c r="K21" s="4"/>
    </row>
    <row r="22" spans="1:11" ht="80.400000000000006" customHeight="1" x14ac:dyDescent="0.3">
      <c r="A22" s="66">
        <f t="shared" si="2"/>
        <v>10</v>
      </c>
      <c r="B22" s="172" t="str">
        <f>'Hitung F1'!$B$98</f>
        <v>1.6.2</v>
      </c>
      <c r="C22" s="554" t="str">
        <f>'Hitung F1'!$C$98</f>
        <v>Rencana pelaksanaan praktik/praktikum/PKL/praktik bengkel dan sejenisnya dll ditunjukkan dengan adanya:
1. Jadwal praktikum yang jelas
2. Panduan praktikum sesuai dengan mata kuliah berpraktikum
3. Lokasi praktikum
4. Kerjasama yang dibangun</v>
      </c>
      <c r="D22" s="554"/>
      <c r="E22" s="555" t="str">
        <f>'Hitung F1'!$G$98</f>
        <v>Ketikkan di sini penjelasan mengenai rencana pelaksanaan praktikum/praktikum/PPL/praktik bengkel atau kegiatan lain yang sejenis</v>
      </c>
      <c r="F22" s="556"/>
      <c r="G22" s="557"/>
      <c r="H22" s="30">
        <f>'Hitung F1'!$E$103</f>
        <v>4</v>
      </c>
      <c r="I22" s="117">
        <f>Pembobotan!L12</f>
        <v>1.2531328320802004</v>
      </c>
      <c r="J22" s="116">
        <f t="shared" si="0"/>
        <v>5.0125313283208017</v>
      </c>
      <c r="K22" s="4"/>
    </row>
    <row r="23" spans="1:11" ht="71.400000000000006" customHeight="1" x14ac:dyDescent="0.3">
      <c r="A23" s="66">
        <f t="shared" si="2"/>
        <v>11</v>
      </c>
      <c r="B23" s="172" t="str">
        <f>'Hitung F1'!$B$105</f>
        <v>1.6.3</v>
      </c>
      <c r="C23" s="554" t="str">
        <f>'Hitung F1'!$C$105</f>
        <v>Sistem Penilaian Pembelajaran dan tata cara pelaporan penilaian yang transparan dan akuntabel diindikasikan dengan adanya:
1. Metode yang sistematis untuk mengukur capaian pembelajaran
2. Standar penilaian yang dikomunikasikan kepada mahasiswa di awal perkuliahan
3. Tata cara pelaporan hasil evaluasi yang dapat diakses secara mudah oleh mahasiswa</v>
      </c>
      <c r="D23" s="554"/>
      <c r="E23" s="558" t="str">
        <f>'Hitung F1'!$G$105</f>
        <v>Ketikkan di sini penjelasan mengenai sistem penilaian pembelajaran</v>
      </c>
      <c r="F23" s="559"/>
      <c r="G23" s="560"/>
      <c r="H23" s="30">
        <f>'Hitung F1'!$E$111</f>
        <v>4</v>
      </c>
      <c r="I23" s="117">
        <f>Pembobotan!L13</f>
        <v>1.2531328320802004</v>
      </c>
      <c r="J23" s="116">
        <f t="shared" si="0"/>
        <v>5.0125313283208017</v>
      </c>
      <c r="K23" s="4"/>
    </row>
    <row r="24" spans="1:11" ht="30.65" customHeight="1" x14ac:dyDescent="0.3">
      <c r="A24" s="66">
        <f t="shared" si="2"/>
        <v>12</v>
      </c>
      <c r="B24" s="66" t="str">
        <f>'Hitung F1'!$B$113</f>
        <v>1.7</v>
      </c>
      <c r="C24" s="554" t="s">
        <v>66</v>
      </c>
      <c r="D24" s="554"/>
      <c r="E24" s="555" t="str">
        <f>'Hitung F1'!$G$113</f>
        <v>Ketikkan di sini penjelasan mengenai rancangan kebijakan dan implementasi kebijakan "Merdeka Belajar - Kampus Merdeka"</v>
      </c>
      <c r="F24" s="556"/>
      <c r="G24" s="557"/>
      <c r="H24" s="30">
        <f>'Hitung F1'!$E$119</f>
        <v>4</v>
      </c>
      <c r="I24" s="117">
        <f>Pembobotan!L14</f>
        <v>1.4619883040935671</v>
      </c>
      <c r="J24" s="116">
        <f t="shared" si="0"/>
        <v>5.8479532163742682</v>
      </c>
      <c r="K24" s="4"/>
    </row>
    <row r="25" spans="1:11" ht="30.75" customHeight="1" x14ac:dyDescent="0.3">
      <c r="A25" s="66">
        <f t="shared" ref="A25:A32" si="3">A24+1</f>
        <v>13</v>
      </c>
      <c r="B25" s="66" t="str">
        <f>'Hitung F1'!$B$121</f>
        <v>2.1</v>
      </c>
      <c r="C25" s="554" t="str">
        <f>'Hitung F1'!$C$121</f>
        <v>Jumlah, kualifikasi, dan status calon dosen tetap</v>
      </c>
      <c r="D25" s="554"/>
      <c r="E25" s="555" t="str">
        <f>'Hitung F1'!$G$121</f>
        <v>Ketikkan di sini penjelasan mengenai jumlah, kualifikasi, dan status calon dosen tetap</v>
      </c>
      <c r="F25" s="556"/>
      <c r="G25" s="557"/>
      <c r="H25" s="30">
        <f>'Hitung F1'!$E$125</f>
        <v>4</v>
      </c>
      <c r="I25" s="117">
        <f>Pembobotan!L15</f>
        <v>13.157894736842104</v>
      </c>
      <c r="J25" s="116">
        <f t="shared" si="0"/>
        <v>52.631578947368418</v>
      </c>
      <c r="K25" s="4"/>
    </row>
    <row r="26" spans="1:11" ht="45.65" customHeight="1" x14ac:dyDescent="0.3">
      <c r="A26" s="66">
        <f t="shared" si="3"/>
        <v>14</v>
      </c>
      <c r="B26" s="202" t="str">
        <f>'Hitung F1'!$B$127</f>
        <v>2.2</v>
      </c>
      <c r="C26" s="554" t="str">
        <f>'Hitung F1'!$C$127</f>
        <v>Jumlah pendidik yang memiliki penugasan khusus sebagai: (1). perancang pembelajaran; (2) penyusun dan atau pengembang bahan ajar dan media; (3) produser bahan ajar dan media; (4) penulis soal, tugas, dan atau evaluasi hasil belajar; (5) pembimbing praktik dan atau tugas akhir; dan (6) penguji</v>
      </c>
      <c r="D26" s="554"/>
      <c r="E26" s="558" t="str">
        <f>'Hitung F1'!$G$127</f>
        <v>Ketikkan disini penjelasan mengenai jumlah pendidik yang memiliki penugasan khusus</v>
      </c>
      <c r="F26" s="559"/>
      <c r="G26" s="560"/>
      <c r="H26" s="30">
        <f>'Hitung F1'!$E$133</f>
        <v>4</v>
      </c>
      <c r="I26" s="117">
        <f>Pembobotan!L16</f>
        <v>10.526315789473683</v>
      </c>
      <c r="J26" s="116">
        <f t="shared" si="0"/>
        <v>42.105263157894733</v>
      </c>
      <c r="K26" s="4"/>
    </row>
    <row r="27" spans="1:11" ht="30.75" customHeight="1" x14ac:dyDescent="0.3">
      <c r="A27" s="66">
        <f t="shared" si="3"/>
        <v>15</v>
      </c>
      <c r="B27" s="66" t="str">
        <f>'Hitung F1'!$B$135</f>
        <v>2.3</v>
      </c>
      <c r="C27" s="554" t="str">
        <f>'Hitung F1'!$C$135</f>
        <v>Tutor pada setiap PBJJ (gunakan sheet Hitung PBJJ)</v>
      </c>
      <c r="D27" s="554"/>
      <c r="E27" s="555" t="str">
        <f>'Hitung F1'!$G$135</f>
        <v>Ketikkan disini penjelasan mengenai jumlah dan kualifikasi tutor pada setiap PBJJ</v>
      </c>
      <c r="F27" s="556"/>
      <c r="G27" s="557"/>
      <c r="H27" s="30">
        <f>'Hitung F1'!$E$135</f>
        <v>4</v>
      </c>
      <c r="I27" s="117">
        <f>Pembobotan!L17</f>
        <v>7.8947368421052628</v>
      </c>
      <c r="J27" s="116">
        <f t="shared" si="0"/>
        <v>31.578947368421051</v>
      </c>
      <c r="K27" s="4"/>
    </row>
    <row r="28" spans="1:11" ht="30.75" customHeight="1" x14ac:dyDescent="0.3">
      <c r="A28" s="66">
        <f t="shared" si="3"/>
        <v>16</v>
      </c>
      <c r="B28" s="172" t="str">
        <f>'Hitung F1'!$B$137</f>
        <v>2.4.1</v>
      </c>
      <c r="C28" s="554" t="str">
        <f>'Hitung F1'!$C$137</f>
        <v>Jumlah dan kualifikasi tenaga kependidikan di kampus utama PT PJJ</v>
      </c>
      <c r="D28" s="554"/>
      <c r="E28" s="555" t="str">
        <f>'Hitung F1'!$G$137</f>
        <v>Ketikkan disini penjelasan mengenai jumlah dan lualifikasi tenaga kependidikan pada seluruh PBJJ</v>
      </c>
      <c r="F28" s="556"/>
      <c r="G28" s="557"/>
      <c r="H28" s="30">
        <f>'Hitung F1'!$E$143</f>
        <v>4</v>
      </c>
      <c r="I28" s="117">
        <f>Pembobotan!L18</f>
        <v>2.6315789473684208</v>
      </c>
      <c r="J28" s="116">
        <f t="shared" si="0"/>
        <v>10.526315789473683</v>
      </c>
      <c r="K28" s="4"/>
    </row>
    <row r="29" spans="1:11" ht="34.5" customHeight="1" x14ac:dyDescent="0.3">
      <c r="A29" s="66">
        <f t="shared" si="3"/>
        <v>17</v>
      </c>
      <c r="B29" s="172" t="str">
        <f>'Hitung F1'!$B$145</f>
        <v>2.4.2</v>
      </c>
      <c r="C29" s="554" t="str">
        <f>'Hitung F1'!$C$145</f>
        <v>Jumlah dan kualifikasi tenaga kependidikan di seluruh PBJJ yang terdiri atas tenaga pengelola/administrasi dan teknisi (khususnya di bidang TIK) (gunakan sheet Hitung PBJJ)</v>
      </c>
      <c r="D29" s="554"/>
      <c r="E29" s="555" t="str">
        <f>'Hitung F1'!$G$145</f>
        <v>Ketikkan disini penjelasan mengenai jumlah dan lualifikasi tenaga kependidikan pada seluruh PBJJ</v>
      </c>
      <c r="F29" s="556"/>
      <c r="G29" s="557"/>
      <c r="H29" s="30">
        <f>'Hitung PBJJ'!$E$7</f>
        <v>4</v>
      </c>
      <c r="I29" s="117">
        <f>Pembobotan!L19</f>
        <v>2.6315789473684208</v>
      </c>
      <c r="J29" s="116">
        <f t="shared" si="0"/>
        <v>10.526315789473683</v>
      </c>
      <c r="K29" s="4"/>
    </row>
    <row r="30" spans="1:11" ht="34.5" customHeight="1" x14ac:dyDescent="0.3">
      <c r="A30" s="66">
        <f t="shared" si="3"/>
        <v>18</v>
      </c>
      <c r="B30" s="172" t="str">
        <f>'Hitung F1'!$B$147</f>
        <v>3.1.1</v>
      </c>
      <c r="C30" s="554" t="str">
        <f>'Hitung F1'!$C$147</f>
        <v xml:space="preserve">Struktur Organisasi dan Tata Kerja PT PJJ perguruan tinggi PJJ yang mencakup aspek: </v>
      </c>
      <c r="D30" s="554"/>
      <c r="E30" s="555" t="str">
        <f>'Hitung F1'!$G$147</f>
        <v>Ketikkan disini penjelasan mengenai jumlah dan lualifikasi tenaga kependidikan pada seluruh PBJJ</v>
      </c>
      <c r="F30" s="556"/>
      <c r="G30" s="557"/>
      <c r="H30" s="30">
        <f>'Hitung F1'!$E$154</f>
        <v>4</v>
      </c>
      <c r="I30" s="117">
        <f>Pembobotan!L20</f>
        <v>1.3544891640866874</v>
      </c>
      <c r="J30" s="116">
        <f t="shared" si="0"/>
        <v>5.4179566563467496</v>
      </c>
      <c r="K30" s="4"/>
    </row>
    <row r="31" spans="1:11" ht="29.4" customHeight="1" x14ac:dyDescent="0.3">
      <c r="A31" s="66">
        <f t="shared" si="3"/>
        <v>19</v>
      </c>
      <c r="B31" s="66" t="str">
        <f>'Hitung F1'!$B$156</f>
        <v>3.1.2</v>
      </c>
      <c r="C31" s="554" t="str">
        <f>'Hitung F1'!$C$156</f>
        <v>Struktur organisasi Unit Pengelola Program Studi (UPPS) mencakup aspek:</v>
      </c>
      <c r="D31" s="554"/>
      <c r="E31" s="558" t="str">
        <f>'Hitung F1'!$G$156</f>
        <v>Ketikkan di sini penjelasan tentang rancangan tata kerja dan organisasi yang mencakup lima aspek</v>
      </c>
      <c r="F31" s="559"/>
      <c r="G31" s="560"/>
      <c r="H31" s="30">
        <f>'Hitung F1'!$E$163</f>
        <v>4</v>
      </c>
      <c r="I31" s="117">
        <f>Pembobotan!L21</f>
        <v>1.8962848297213619</v>
      </c>
      <c r="J31" s="116">
        <f t="shared" si="0"/>
        <v>7.5851393188854477</v>
      </c>
      <c r="K31" s="4"/>
    </row>
    <row r="32" spans="1:11" ht="42.9" customHeight="1" x14ac:dyDescent="0.3">
      <c r="A32" s="8">
        <f t="shared" si="3"/>
        <v>20</v>
      </c>
      <c r="B32" s="8" t="str">
        <f>'Hitung F1'!$B$165</f>
        <v>3.1.3</v>
      </c>
      <c r="C32" s="561" t="str">
        <f>'Hitung F1'!$C$165</f>
        <v>Rancangan tata kelola/good governance mampu menjamin terwujudnya visi, terlaksanakannya misi, tercapainya tujuan, dan berhasilnya strategi yang digunakan secara: 1) Kredibel, 2) Transparan, 3) Akuntabel, 4) Bertanggung jawab, dan 5) Adil</v>
      </c>
      <c r="D32" s="561"/>
      <c r="E32" s="558" t="str">
        <f>'Hitung F1'!$G$165</f>
        <v>Ketikkan di sini penjelasan tentangg rancangan tata kelola yang mencakup lima aspek</v>
      </c>
      <c r="F32" s="559"/>
      <c r="G32" s="560"/>
      <c r="H32" s="30">
        <f>'Hitung F1'!$E$171</f>
        <v>4</v>
      </c>
      <c r="I32" s="117">
        <f>Pembobotan!L22</f>
        <v>1.3544891640866874</v>
      </c>
      <c r="J32" s="116">
        <f t="shared" si="0"/>
        <v>5.4179566563467496</v>
      </c>
      <c r="K32" s="4"/>
    </row>
    <row r="33" spans="1:11" ht="102" customHeight="1" x14ac:dyDescent="0.3">
      <c r="A33" s="8">
        <f t="shared" ref="A33:A41" si="4">A32+1</f>
        <v>21</v>
      </c>
      <c r="B33" s="8" t="str">
        <f>'Hitung F1'!$B$173</f>
        <v>3.2</v>
      </c>
      <c r="C33" s="561" t="str">
        <f>'Hitung F1'!$C$173</f>
        <v>Memiliki Rancangan SPMI perguruan tinggi minimal dalam bentuk:
a. Dokumen Kebijakan Sistem Penjaminan Mutu Internal perguruan tinggi yang mencakup aspek: 
   1) asas dan prinsip;  
   2) tujuan dan strategi;  
   3) ruang lingkup; 
   4) manajemen;
   5) jumlah dan nama standar, 
b. Informasi dokuman SPMI lainnya</v>
      </c>
      <c r="D33" s="561"/>
      <c r="E33" s="558" t="str">
        <f>'Hitung F1'!$G$173</f>
        <v xml:space="preserve">Jelaskan rencana sistem penjaminan mutu program studi </v>
      </c>
      <c r="F33" s="559"/>
      <c r="G33" s="560"/>
      <c r="H33" s="30">
        <f>'Hitung F1'!$E$179</f>
        <v>4</v>
      </c>
      <c r="I33" s="117">
        <f>Pembobotan!L23</f>
        <v>10.745614035087719</v>
      </c>
      <c r="J33" s="116">
        <f t="shared" si="0"/>
        <v>42.982456140350877</v>
      </c>
      <c r="K33" s="4"/>
    </row>
    <row r="34" spans="1:11" ht="40.5" customHeight="1" x14ac:dyDescent="0.3">
      <c r="A34" s="8">
        <f t="shared" si="4"/>
        <v>22</v>
      </c>
      <c r="B34" s="8" t="str">
        <f>'Hitung F1'!$B$181</f>
        <v>3.3.1</v>
      </c>
      <c r="C34" s="561" t="str">
        <f>'Hitung F1'!$C$181</f>
        <v>Ruang Dosen, Ruang Kantor/Administrasi, Ruang Teleconference, dan Ruang Tutorial Daring/Luring di Kampus Utama PT PJJ</v>
      </c>
      <c r="D34" s="561"/>
      <c r="E34" s="558" t="str">
        <f>'Hitung F1'!$G$181</f>
        <v>Ketikkan di sini penjelasan mengenai luasan, kapasitas, dan status Ruang Kerja Dosen, Ruang Kantor/Administrasi, Ruang Teleconference, dan Ruang Tutorial Daring/Luring</v>
      </c>
      <c r="F34" s="559"/>
      <c r="G34" s="560"/>
      <c r="H34" s="30">
        <f>'Hitung F1'!$E$181</f>
        <v>4</v>
      </c>
      <c r="I34" s="117">
        <f>Pembobotan!L24</f>
        <v>1.3432017543859649</v>
      </c>
      <c r="J34" s="116">
        <f t="shared" si="0"/>
        <v>5.3728070175438596</v>
      </c>
      <c r="K34" s="4"/>
    </row>
    <row r="35" spans="1:11" ht="30" customHeight="1" x14ac:dyDescent="0.3">
      <c r="A35" s="66">
        <f t="shared" si="4"/>
        <v>23</v>
      </c>
      <c r="B35" s="66" t="str">
        <f>'Hitung F1'!$B$207</f>
        <v>3.3.2</v>
      </c>
      <c r="C35" s="554" t="str">
        <f>'Hitung F1'!$C$207</f>
        <v>Infrastruktur TIK di kampus utama Perguruan Tinggi PJJ</v>
      </c>
      <c r="D35" s="554"/>
      <c r="E35" s="555" t="str">
        <f>'Hitung F1'!$G$207</f>
        <v>Ketikkan disini penjelasan mengenai infrastruktur TIK di kampus utama PT PJJ</v>
      </c>
      <c r="F35" s="556"/>
      <c r="G35" s="557"/>
      <c r="H35" s="30">
        <f>'Hitung F1'!$E$214</f>
        <v>4</v>
      </c>
      <c r="I35" s="117">
        <f>Pembobotan!L25</f>
        <v>2.6864035087719298</v>
      </c>
      <c r="J35" s="116">
        <f t="shared" si="0"/>
        <v>10.745614035087719</v>
      </c>
      <c r="K35" s="4"/>
    </row>
    <row r="36" spans="1:11" ht="20.399999999999999" customHeight="1" x14ac:dyDescent="0.3">
      <c r="A36" s="66">
        <f t="shared" si="4"/>
        <v>24</v>
      </c>
      <c r="B36" s="172" t="str">
        <f>'Hitung F1'!$B$216</f>
        <v>3.3.3</v>
      </c>
      <c r="C36" s="554" t="str">
        <f>'Hitung F1'!$C$216</f>
        <v>Kapasitas peladen/server</v>
      </c>
      <c r="D36" s="554"/>
      <c r="E36" s="555" t="str">
        <f>'Hitung F1'!$G$216</f>
        <v>Ketikkan disini penjelasan mengenai server atau akses terhadap server</v>
      </c>
      <c r="F36" s="556"/>
      <c r="G36" s="557"/>
      <c r="H36" s="30">
        <f>'Hitung F1'!$E$223</f>
        <v>4</v>
      </c>
      <c r="I36" s="117">
        <f>Pembobotan!L26</f>
        <v>2.6864035087719298</v>
      </c>
      <c r="J36" s="116">
        <f t="shared" si="0"/>
        <v>10.745614035087719</v>
      </c>
      <c r="K36" s="4"/>
    </row>
    <row r="37" spans="1:11" ht="27.9" customHeight="1" x14ac:dyDescent="0.3">
      <c r="A37" s="66">
        <f t="shared" si="4"/>
        <v>25</v>
      </c>
      <c r="B37" s="240" t="str">
        <f>'Hitung F1'!$B$225</f>
        <v>3.3.4</v>
      </c>
      <c r="C37" s="554" t="str">
        <f>'Hitung F1'!$C$225</f>
        <v>Fasilitas/fitur Sistem Pengelolaan Pembelajaran</v>
      </c>
      <c r="D37" s="554"/>
      <c r="E37" s="555" t="str">
        <f>'Hitung F1'!$G$225</f>
        <v>Ketikkan disini penjelasan mengenai fasilitas/fitur sistem pengelolaan pembelajaran</v>
      </c>
      <c r="F37" s="556"/>
      <c r="G37" s="557"/>
      <c r="H37" s="30">
        <f>'Hitung F1'!$E$232</f>
        <v>4</v>
      </c>
      <c r="I37" s="117">
        <f>Pembobotan!L27</f>
        <v>2.0148026315789473</v>
      </c>
      <c r="J37" s="116">
        <f t="shared" si="0"/>
        <v>8.0592105263157894</v>
      </c>
      <c r="K37" s="4"/>
    </row>
    <row r="38" spans="1:11" ht="33.65" customHeight="1" x14ac:dyDescent="0.3">
      <c r="A38" s="66">
        <f t="shared" si="4"/>
        <v>26</v>
      </c>
      <c r="B38" s="240" t="str">
        <f>'Hitung F1'!$B$234</f>
        <v>3.3.5</v>
      </c>
      <c r="C38" s="554" t="str">
        <f>'Hitung F1'!$C$234</f>
        <v xml:space="preserve">Ketersediaan Sistem Informasi Manajemen  </v>
      </c>
      <c r="D38" s="554"/>
      <c r="E38" s="555" t="str">
        <f>'Hitung F1'!$G$234</f>
        <v>Ketikkan disini penjelasan mengenai ketersediaan sistem informasi manajemen</v>
      </c>
      <c r="F38" s="556"/>
      <c r="G38" s="557"/>
      <c r="H38" s="30">
        <f>'Hitung F1'!$E$241</f>
        <v>4</v>
      </c>
      <c r="I38" s="117">
        <f>Pembobotan!L28</f>
        <v>2.0148026315789473</v>
      </c>
      <c r="J38" s="116">
        <f t="shared" si="0"/>
        <v>8.0592105263157894</v>
      </c>
      <c r="K38" s="4"/>
    </row>
    <row r="39" spans="1:11" ht="29.15" customHeight="1" x14ac:dyDescent="0.3">
      <c r="A39" s="66">
        <f t="shared" si="4"/>
        <v>27</v>
      </c>
      <c r="B39" s="172" t="str">
        <f>'Hitung F1'!$B$243</f>
        <v>3.4.1</v>
      </c>
      <c r="C39" s="554" t="str">
        <f>'Hitung F1'!$C$243</f>
        <v>Alasan pemilihan PBJJ dan potensi kemitraan</v>
      </c>
      <c r="D39" s="554"/>
      <c r="E39" s="555" t="str">
        <f>'Hitung F1'!$G$243</f>
        <v>Ketikkan di sini penjelasan mengenai alasan pemilihan PBJJ dan fasilitas belajar yang ada di PBJJ</v>
      </c>
      <c r="F39" s="556"/>
      <c r="G39" s="557"/>
      <c r="H39" s="30">
        <f>'Hitung F1'!$E$243</f>
        <v>4</v>
      </c>
      <c r="I39" s="117">
        <f>Pembobotan!L29</f>
        <v>3.393351800554016</v>
      </c>
      <c r="J39" s="116">
        <f t="shared" si="0"/>
        <v>13.573407202216064</v>
      </c>
      <c r="K39" s="4"/>
    </row>
    <row r="40" spans="1:11" ht="29.15" customHeight="1" x14ac:dyDescent="0.3">
      <c r="A40" s="66">
        <f t="shared" si="4"/>
        <v>28</v>
      </c>
      <c r="B40" s="172" t="str">
        <f>'Hitung F1'!$B$244</f>
        <v>3.4.2</v>
      </c>
      <c r="C40" s="554" t="str">
        <f>'Hitung F1'!$C$244</f>
        <v>Sarana dan prasarana di seluruh PBJJ (sheet Hitung PBJJ)</v>
      </c>
      <c r="D40" s="554"/>
      <c r="E40" s="555" t="str">
        <f>'Hitung F1'!$G$243</f>
        <v>Ketikkan di sini penjelasan mengenai alasan pemilihan PBJJ dan fasilitas belajar yang ada di PBJJ</v>
      </c>
      <c r="F40" s="556"/>
      <c r="G40" s="557"/>
      <c r="H40" s="30">
        <f>'Hitung F1'!$E$244</f>
        <v>4</v>
      </c>
      <c r="I40" s="117">
        <f>Pembobotan!L30</f>
        <v>3.9589104339796859</v>
      </c>
      <c r="J40" s="116">
        <f t="shared" si="0"/>
        <v>15.835641735918744</v>
      </c>
      <c r="K40" s="4"/>
    </row>
    <row r="41" spans="1:11" ht="29.15" customHeight="1" x14ac:dyDescent="0.3">
      <c r="A41" s="66">
        <f t="shared" si="4"/>
        <v>29</v>
      </c>
      <c r="B41" s="240" t="str">
        <f>'Hitung F1'!$B$245</f>
        <v>3.4.3</v>
      </c>
      <c r="C41" s="554" t="str">
        <f>'Hitung F1'!$C$245</f>
        <v>Infrastruktur TIK di PBJJ (sheet Hitung PBJJ)</v>
      </c>
      <c r="D41" s="554"/>
      <c r="E41" s="555" t="str">
        <f>'Hitung F1'!$G$243</f>
        <v>Ketikkan di sini penjelasan mengenai alasan pemilihan PBJJ dan fasilitas belajar yang ada di PBJJ</v>
      </c>
      <c r="F41" s="556"/>
      <c r="G41" s="557"/>
      <c r="H41" s="30">
        <f>'Hitung F1'!$E$245</f>
        <v>4</v>
      </c>
      <c r="I41" s="117">
        <f>Pembobotan!L31</f>
        <v>3.393351800554016</v>
      </c>
      <c r="J41" s="116">
        <f t="shared" si="0"/>
        <v>13.573407202216064</v>
      </c>
      <c r="K41" s="4"/>
    </row>
    <row r="42" spans="1:11" ht="18" customHeight="1" x14ac:dyDescent="0.3">
      <c r="A42" s="6"/>
      <c r="B42" s="6"/>
      <c r="C42" s="4"/>
      <c r="D42" s="4"/>
      <c r="E42" s="31"/>
      <c r="F42" s="31"/>
      <c r="G42" s="19"/>
      <c r="H42" s="553"/>
      <c r="I42" s="553"/>
      <c r="J42" s="306">
        <f>SUM(J13:J41)</f>
        <v>399.99999999999989</v>
      </c>
      <c r="K42" s="4"/>
    </row>
    <row r="43" spans="1:11" ht="18" customHeight="1" x14ac:dyDescent="0.3">
      <c r="A43" s="6"/>
      <c r="B43" s="6"/>
      <c r="C43" s="4"/>
      <c r="D43" s="4"/>
      <c r="E43" s="31"/>
      <c r="F43" s="31"/>
      <c r="G43" s="19"/>
      <c r="I43" s="4"/>
      <c r="J43" s="300"/>
      <c r="K43" s="4"/>
    </row>
    <row r="44" spans="1:11" ht="13.5" thickBot="1" x14ac:dyDescent="0.35">
      <c r="A44" s="6"/>
      <c r="B44" s="6"/>
      <c r="C44" s="4"/>
      <c r="D44" s="32" t="s">
        <v>28</v>
      </c>
      <c r="E44" s="31"/>
      <c r="F44" s="31"/>
      <c r="G44" s="16"/>
      <c r="H44" s="303"/>
      <c r="I44" s="4"/>
      <c r="J44" s="5"/>
      <c r="K44" s="4"/>
    </row>
    <row r="45" spans="1:11" x14ac:dyDescent="0.3">
      <c r="A45" s="6"/>
      <c r="B45" s="6"/>
      <c r="C45" s="4"/>
      <c r="D45" s="564" t="str">
        <f>'Hitung F1'!$C$248</f>
        <v>Ketikkan di sini komentar umum mengenai isi usulan program studi, tunjukkan bagian-bagian yang menjadi kelemahan dari usulan tersebut</v>
      </c>
      <c r="E45" s="565"/>
      <c r="F45" s="31"/>
      <c r="G45" s="16"/>
      <c r="H45" s="303"/>
      <c r="I45" s="4"/>
      <c r="J45" s="5"/>
      <c r="K45" s="4"/>
    </row>
    <row r="46" spans="1:11" x14ac:dyDescent="0.3">
      <c r="A46" s="6"/>
      <c r="B46" s="6"/>
      <c r="C46" s="4"/>
      <c r="D46" s="566"/>
      <c r="E46" s="567"/>
      <c r="F46" s="31"/>
      <c r="G46" s="16"/>
      <c r="H46" s="303"/>
      <c r="I46" s="4"/>
      <c r="J46" s="5"/>
      <c r="K46" s="4"/>
    </row>
    <row r="47" spans="1:11" x14ac:dyDescent="0.3">
      <c r="A47" s="6"/>
      <c r="B47" s="6"/>
      <c r="C47" s="4"/>
      <c r="D47" s="566"/>
      <c r="E47" s="567"/>
      <c r="F47" s="31"/>
      <c r="G47" s="16"/>
      <c r="H47" s="303"/>
      <c r="I47" s="4"/>
      <c r="J47" s="5"/>
      <c r="K47" s="4"/>
    </row>
    <row r="48" spans="1:11" x14ac:dyDescent="0.3">
      <c r="A48" s="6"/>
      <c r="B48" s="6"/>
      <c r="C48" s="4"/>
      <c r="D48" s="566"/>
      <c r="E48" s="567"/>
      <c r="F48" s="31"/>
      <c r="G48" s="16"/>
      <c r="H48" s="303"/>
      <c r="I48" s="4"/>
      <c r="J48" s="5"/>
      <c r="K48" s="4"/>
    </row>
    <row r="49" spans="1:11" x14ac:dyDescent="0.3">
      <c r="A49" s="6"/>
      <c r="B49" s="6"/>
      <c r="C49" s="4"/>
      <c r="D49" s="566"/>
      <c r="E49" s="567"/>
      <c r="F49" s="31"/>
      <c r="G49" s="16"/>
      <c r="H49" s="303"/>
      <c r="I49" s="4"/>
      <c r="J49" s="5"/>
      <c r="K49" s="4"/>
    </row>
    <row r="50" spans="1:11" ht="13.5" thickBot="1" x14ac:dyDescent="0.35">
      <c r="A50" s="6"/>
      <c r="B50" s="6"/>
      <c r="C50" s="4"/>
      <c r="D50" s="568"/>
      <c r="E50" s="569"/>
      <c r="F50" s="31"/>
      <c r="G50" s="16"/>
      <c r="H50" s="303"/>
      <c r="I50" s="4"/>
      <c r="J50" s="5"/>
      <c r="K50" s="4"/>
    </row>
    <row r="51" spans="1:11" x14ac:dyDescent="0.3">
      <c r="A51" s="6"/>
      <c r="B51" s="6"/>
      <c r="C51" s="4"/>
      <c r="D51" s="4"/>
      <c r="E51" s="31"/>
      <c r="F51" s="31"/>
      <c r="G51" s="16"/>
      <c r="H51" s="303"/>
      <c r="I51" s="4"/>
      <c r="J51" s="5"/>
      <c r="K51" s="4"/>
    </row>
    <row r="52" spans="1:11" ht="22.5" customHeight="1" x14ac:dyDescent="0.3">
      <c r="A52" s="6"/>
      <c r="B52" s="6"/>
      <c r="C52" s="4"/>
      <c r="D52" s="383" t="s">
        <v>20</v>
      </c>
      <c r="E52" s="384">
        <f>J42</f>
        <v>399.99999999999989</v>
      </c>
      <c r="F52" s="31"/>
      <c r="G52" s="16"/>
      <c r="H52" s="303"/>
      <c r="I52" s="4"/>
      <c r="J52" s="5"/>
      <c r="K52" s="4"/>
    </row>
    <row r="53" spans="1:11" ht="22.5" customHeight="1" x14ac:dyDescent="0.3">
      <c r="A53" s="6"/>
      <c r="B53" s="77"/>
      <c r="C53" s="78"/>
      <c r="D53" s="385" t="s">
        <v>48</v>
      </c>
      <c r="E53" s="386" t="str">
        <f>'Hitung F1'!E23</f>
        <v>Memenuhi</v>
      </c>
      <c r="F53" s="31"/>
      <c r="G53" s="16"/>
      <c r="H53" s="303"/>
      <c r="I53" s="4"/>
      <c r="J53" s="5"/>
      <c r="K53" s="4"/>
    </row>
    <row r="54" spans="1:11" ht="22.5" customHeight="1" x14ac:dyDescent="0.3">
      <c r="A54" s="6"/>
      <c r="B54" s="77"/>
      <c r="C54" s="133"/>
      <c r="D54" s="385" t="s">
        <v>281</v>
      </c>
      <c r="E54" s="386" t="str">
        <f>IF(OR(H15&lt;2,H21&lt;2,H25&lt;2,H33&lt;2,H36&lt;2),"Belum Memenuhi","Memenuhi")</f>
        <v>Memenuhi</v>
      </c>
      <c r="F54" s="31"/>
      <c r="G54" s="16"/>
      <c r="H54" s="303"/>
      <c r="I54" s="4"/>
      <c r="J54" s="5"/>
      <c r="K54" s="4"/>
    </row>
    <row r="55" spans="1:11" ht="22.5" customHeight="1" x14ac:dyDescent="0.3">
      <c r="A55" s="6"/>
      <c r="B55" s="6"/>
      <c r="C55" s="4"/>
      <c r="D55" s="387" t="s">
        <v>34</v>
      </c>
      <c r="E55" s="388" t="str">
        <f>IF(AND(E52&gt;=200,E53="Memenuhi",E54="Memenuhi"),"Memenuhi","Belum Memenuhi")</f>
        <v>Memenuhi</v>
      </c>
      <c r="F55" s="31"/>
      <c r="G55" s="16"/>
      <c r="H55" s="303"/>
      <c r="I55" s="4"/>
      <c r="J55" s="5"/>
      <c r="K55" s="4"/>
    </row>
    <row r="56" spans="1:11" ht="15.5" x14ac:dyDescent="0.35">
      <c r="A56" s="6"/>
      <c r="B56" s="6"/>
      <c r="C56" s="4"/>
      <c r="D56" s="389"/>
      <c r="E56" s="390"/>
      <c r="F56" s="31"/>
      <c r="G56" s="16"/>
      <c r="H56" s="303"/>
      <c r="I56" s="4"/>
      <c r="J56" s="5"/>
      <c r="K56" s="4"/>
    </row>
    <row r="57" spans="1:11" ht="17.399999999999999" customHeight="1" x14ac:dyDescent="0.3">
      <c r="A57" s="6"/>
      <c r="B57" s="6"/>
      <c r="C57" s="4"/>
      <c r="D57" s="552" t="s">
        <v>464</v>
      </c>
      <c r="E57" s="552"/>
      <c r="F57" s="31"/>
      <c r="G57" s="16"/>
      <c r="H57" s="303"/>
      <c r="I57" s="4"/>
      <c r="J57" s="5"/>
      <c r="K57" s="4"/>
    </row>
    <row r="58" spans="1:11" ht="17.399999999999999" customHeight="1" x14ac:dyDescent="0.3">
      <c r="A58" s="6"/>
      <c r="B58" s="6"/>
      <c r="C58" s="4"/>
      <c r="D58" s="391" t="str">
        <f>'Hitung PBJJ'!C4</f>
        <v>PBJJ Plongkowati</v>
      </c>
      <c r="E58" s="392" t="str">
        <f>'Hitung PBJJ'!AK4</f>
        <v>Diizinkan</v>
      </c>
      <c r="F58" s="31"/>
      <c r="G58" s="16"/>
      <c r="H58" s="303"/>
      <c r="I58" s="4"/>
      <c r="J58" s="5"/>
      <c r="K58" s="4"/>
    </row>
    <row r="59" spans="1:11" ht="17.399999999999999" customHeight="1" x14ac:dyDescent="0.3">
      <c r="A59" s="6"/>
      <c r="B59" s="6"/>
      <c r="C59" s="4"/>
      <c r="D59" s="391" t="str">
        <f>'Hitung PBJJ'!C5</f>
        <v>PBJJ Pringgondani</v>
      </c>
      <c r="E59" s="392" t="str">
        <f>'Hitung PBJJ'!AK5</f>
        <v>Diizinkan</v>
      </c>
      <c r="F59" s="31"/>
      <c r="G59" s="16"/>
      <c r="H59" s="303"/>
      <c r="I59" s="4"/>
      <c r="J59" s="5"/>
      <c r="K59" s="4"/>
    </row>
    <row r="60" spans="1:11" ht="17.399999999999999" customHeight="1" x14ac:dyDescent="0.3">
      <c r="A60" s="6"/>
      <c r="B60" s="6"/>
      <c r="C60" s="4"/>
      <c r="D60" s="391" t="str">
        <f>'Hitung PBJJ'!C6</f>
        <v>PBJJ Sawojajar</v>
      </c>
      <c r="E60" s="392" t="str">
        <f>'Hitung PBJJ'!AK6</f>
        <v>Diizinkan</v>
      </c>
      <c r="F60" s="31"/>
      <c r="G60" s="16"/>
      <c r="H60" s="303"/>
      <c r="I60" s="4"/>
      <c r="J60" s="5"/>
      <c r="K60" s="4"/>
    </row>
    <row r="61" spans="1:11" x14ac:dyDescent="0.3">
      <c r="A61" s="6"/>
      <c r="B61" s="6"/>
      <c r="C61" s="4"/>
      <c r="D61" s="4"/>
      <c r="E61" s="31"/>
      <c r="F61" s="31"/>
      <c r="G61" s="16"/>
      <c r="H61" s="303"/>
      <c r="I61" s="4"/>
      <c r="J61" s="5"/>
      <c r="K61" s="4"/>
    </row>
    <row r="62" spans="1:11" x14ac:dyDescent="0.3">
      <c r="A62" s="6"/>
      <c r="B62" s="6"/>
      <c r="C62" s="4"/>
      <c r="D62" s="4"/>
      <c r="E62" s="31"/>
      <c r="F62" s="31"/>
      <c r="G62" s="16"/>
      <c r="H62" s="303"/>
      <c r="I62" s="4"/>
      <c r="J62" s="5"/>
      <c r="K62" s="4"/>
    </row>
    <row r="63" spans="1:11" x14ac:dyDescent="0.3">
      <c r="A63" s="6"/>
      <c r="B63" s="6"/>
      <c r="C63" s="4"/>
      <c r="D63" s="4"/>
      <c r="E63" s="31"/>
      <c r="F63" s="31"/>
      <c r="G63" s="16"/>
      <c r="H63" s="303"/>
      <c r="I63" s="4"/>
      <c r="J63" s="5"/>
      <c r="K63" s="4"/>
    </row>
    <row r="64" spans="1:11" x14ac:dyDescent="0.3">
      <c r="A64" s="6"/>
      <c r="B64" s="6"/>
      <c r="C64" s="4"/>
      <c r="D64" s="32">
        <f>D8</f>
        <v>0</v>
      </c>
      <c r="E64" s="31"/>
      <c r="F64" s="31"/>
      <c r="G64" s="16"/>
      <c r="H64" s="303"/>
      <c r="I64" s="4"/>
      <c r="J64" s="5"/>
      <c r="K64" s="4"/>
    </row>
  </sheetData>
  <sheetProtection selectLockedCells="1"/>
  <dataConsolidate/>
  <mergeCells count="72">
    <mergeCell ref="C40:D40"/>
    <mergeCell ref="E40:G40"/>
    <mergeCell ref="E35:G35"/>
    <mergeCell ref="C32:D32"/>
    <mergeCell ref="E32:G32"/>
    <mergeCell ref="C33:D33"/>
    <mergeCell ref="E33:G33"/>
    <mergeCell ref="C39:D39"/>
    <mergeCell ref="C35:D35"/>
    <mergeCell ref="C37:D37"/>
    <mergeCell ref="E37:G37"/>
    <mergeCell ref="C13:D13"/>
    <mergeCell ref="E13:G13"/>
    <mergeCell ref="C15:D15"/>
    <mergeCell ref="E15:G15"/>
    <mergeCell ref="C19:D19"/>
    <mergeCell ref="E19:G19"/>
    <mergeCell ref="C14:D14"/>
    <mergeCell ref="E14:G14"/>
    <mergeCell ref="E34:G34"/>
    <mergeCell ref="C18:D18"/>
    <mergeCell ref="E18:G18"/>
    <mergeCell ref="C20:D20"/>
    <mergeCell ref="E20:G20"/>
    <mergeCell ref="A2:D2"/>
    <mergeCell ref="A3:C3"/>
    <mergeCell ref="A4:C4"/>
    <mergeCell ref="A5:C5"/>
    <mergeCell ref="D45:E50"/>
    <mergeCell ref="E12:G12"/>
    <mergeCell ref="A6:C6"/>
    <mergeCell ref="A7:C7"/>
    <mergeCell ref="A8:C8"/>
    <mergeCell ref="A9:C9"/>
    <mergeCell ref="A10:C10"/>
    <mergeCell ref="C12:D12"/>
    <mergeCell ref="E39:G39"/>
    <mergeCell ref="C36:D36"/>
    <mergeCell ref="E36:G36"/>
    <mergeCell ref="C34:D34"/>
    <mergeCell ref="C31:D31"/>
    <mergeCell ref="E31:G31"/>
    <mergeCell ref="C16:D16"/>
    <mergeCell ref="E16:G16"/>
    <mergeCell ref="C17:D17"/>
    <mergeCell ref="E17:G17"/>
    <mergeCell ref="C24:D24"/>
    <mergeCell ref="E24:G24"/>
    <mergeCell ref="C25:D25"/>
    <mergeCell ref="E25:G25"/>
    <mergeCell ref="C21:D21"/>
    <mergeCell ref="E21:G21"/>
    <mergeCell ref="C22:D22"/>
    <mergeCell ref="E22:G22"/>
    <mergeCell ref="C23:D23"/>
    <mergeCell ref="E23:G23"/>
    <mergeCell ref="D57:E57"/>
    <mergeCell ref="H42:I42"/>
    <mergeCell ref="C29:D29"/>
    <mergeCell ref="E29:G29"/>
    <mergeCell ref="C26:D26"/>
    <mergeCell ref="E26:G26"/>
    <mergeCell ref="C27:D27"/>
    <mergeCell ref="E27:G27"/>
    <mergeCell ref="C28:D28"/>
    <mergeCell ref="E28:G28"/>
    <mergeCell ref="C41:D41"/>
    <mergeCell ref="E41:G41"/>
    <mergeCell ref="C38:D38"/>
    <mergeCell ref="E38:G38"/>
    <mergeCell ref="C30:D30"/>
    <mergeCell ref="E30:G30"/>
  </mergeCells>
  <pageMargins left="0.70866141732283472" right="0.70866141732283472" top="0.74803149606299213" bottom="0.74803149606299213" header="0.31496062992125984" footer="0.31496062992125984"/>
  <pageSetup paperSize="9" orientation="landscape"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topLeftCell="A10" zoomScale="70" zoomScaleNormal="70" workbookViewId="0">
      <selection activeCell="L3" sqref="L3"/>
    </sheetView>
  </sheetViews>
  <sheetFormatPr defaultColWidth="8.90625" defaultRowHeight="18" x14ac:dyDescent="0.35"/>
  <cols>
    <col min="1" max="1" width="9.453125" style="279" customWidth="1"/>
    <col min="2" max="2" width="20.54296875" style="280" customWidth="1"/>
    <col min="3" max="3" width="68" style="246" customWidth="1"/>
    <col min="4" max="4" width="7.453125" style="246" customWidth="1"/>
    <col min="5" max="5" width="65" style="246" customWidth="1"/>
    <col min="6" max="7" width="6.453125" style="245" customWidth="1"/>
    <col min="8" max="9" width="6.453125" style="283" customWidth="1"/>
    <col min="10" max="11" width="6.453125" style="245" customWidth="1"/>
    <col min="12" max="12" width="9" style="245" customWidth="1"/>
    <col min="13" max="13" width="8.90625" style="245"/>
    <col min="14" max="14" width="10.08984375" style="245" bestFit="1" customWidth="1"/>
    <col min="15" max="15" width="16" style="245" customWidth="1"/>
    <col min="16" max="16384" width="8.90625" style="245"/>
  </cols>
  <sheetData>
    <row r="1" spans="1:15" ht="29.15" customHeight="1" x14ac:dyDescent="0.35">
      <c r="A1" s="575" t="s">
        <v>88</v>
      </c>
      <c r="B1" s="572" t="s">
        <v>24</v>
      </c>
      <c r="C1" s="577" t="s">
        <v>26</v>
      </c>
      <c r="D1" s="602" t="s">
        <v>89</v>
      </c>
      <c r="E1" s="603"/>
      <c r="F1" s="572" t="s">
        <v>25</v>
      </c>
      <c r="G1" s="572"/>
      <c r="H1" s="572" t="s">
        <v>90</v>
      </c>
      <c r="I1" s="572"/>
      <c r="J1" s="572" t="s">
        <v>91</v>
      </c>
      <c r="K1" s="572"/>
      <c r="L1" s="572" t="s">
        <v>27</v>
      </c>
    </row>
    <row r="2" spans="1:15" s="246" customFormat="1" ht="15.75" customHeight="1" x14ac:dyDescent="0.35">
      <c r="A2" s="576"/>
      <c r="B2" s="572"/>
      <c r="C2" s="577"/>
      <c r="D2" s="604"/>
      <c r="E2" s="605"/>
      <c r="F2" s="572"/>
      <c r="G2" s="572"/>
      <c r="H2" s="572"/>
      <c r="I2" s="572"/>
      <c r="J2" s="572"/>
      <c r="K2" s="572"/>
      <c r="L2" s="572"/>
    </row>
    <row r="3" spans="1:15" ht="21" customHeight="1" x14ac:dyDescent="0.35">
      <c r="A3" s="247">
        <v>1</v>
      </c>
      <c r="B3" s="573" t="s">
        <v>92</v>
      </c>
      <c r="C3" s="585" t="s">
        <v>256</v>
      </c>
      <c r="D3" s="338" t="str">
        <f>'F1'!B13</f>
        <v>1.1.1</v>
      </c>
      <c r="E3" s="287" t="s">
        <v>346</v>
      </c>
      <c r="F3" s="608">
        <v>5</v>
      </c>
      <c r="G3" s="579">
        <f>F3/$F$32</f>
        <v>0.26315789473684209</v>
      </c>
      <c r="H3" s="586">
        <v>4</v>
      </c>
      <c r="I3" s="578">
        <f>H3/(SUM($H$3:$H$14))</f>
        <v>0.1111111111111111</v>
      </c>
      <c r="J3" s="288">
        <v>3</v>
      </c>
      <c r="K3" s="289">
        <f>J3/SUM($J$3:$J$5)</f>
        <v>0.1875</v>
      </c>
      <c r="L3" s="290">
        <f>$G$3*$I$3*K3*100</f>
        <v>0.54824561403508765</v>
      </c>
      <c r="M3" s="246"/>
      <c r="N3" s="251">
        <v>3</v>
      </c>
      <c r="O3" s="252">
        <f>L3*N3</f>
        <v>1.6447368421052628</v>
      </c>
    </row>
    <row r="4" spans="1:15" ht="21" customHeight="1" x14ac:dyDescent="0.35">
      <c r="A4" s="247">
        <f>A3+1</f>
        <v>2</v>
      </c>
      <c r="B4" s="574"/>
      <c r="C4" s="585"/>
      <c r="D4" s="339" t="str">
        <f>'F1'!B14</f>
        <v>1.1.2</v>
      </c>
      <c r="E4" s="248" t="s">
        <v>347</v>
      </c>
      <c r="F4" s="572"/>
      <c r="G4" s="609"/>
      <c r="H4" s="586"/>
      <c r="I4" s="578"/>
      <c r="J4" s="247">
        <v>5</v>
      </c>
      <c r="K4" s="249">
        <f>J4/SUM($J$3:$J$5)</f>
        <v>0.3125</v>
      </c>
      <c r="L4" s="250">
        <f t="shared" ref="L4:L5" si="0">$G$3*$I$3*K4*100</f>
        <v>0.91374269005847952</v>
      </c>
      <c r="M4" s="246"/>
      <c r="N4" s="251">
        <v>3</v>
      </c>
      <c r="O4" s="252">
        <f t="shared" ref="O4:O31" si="1">L4*N4</f>
        <v>2.7412280701754383</v>
      </c>
    </row>
    <row r="5" spans="1:15" ht="21" customHeight="1" x14ac:dyDescent="0.35">
      <c r="A5" s="247">
        <f t="shared" ref="A5:A14" si="2">A4+1</f>
        <v>3</v>
      </c>
      <c r="B5" s="574"/>
      <c r="C5" s="581"/>
      <c r="D5" s="338" t="str">
        <f>'F1'!B15</f>
        <v>1.1.3</v>
      </c>
      <c r="E5" s="253" t="s">
        <v>348</v>
      </c>
      <c r="F5" s="572"/>
      <c r="G5" s="609"/>
      <c r="H5" s="583"/>
      <c r="I5" s="579"/>
      <c r="J5" s="254">
        <v>8</v>
      </c>
      <c r="K5" s="249">
        <f>J5/SUM($J$3:$J$5)</f>
        <v>0.5</v>
      </c>
      <c r="L5" s="255">
        <f t="shared" si="0"/>
        <v>1.4619883040935671</v>
      </c>
      <c r="M5" s="246" t="s">
        <v>257</v>
      </c>
      <c r="N5" s="251">
        <v>3</v>
      </c>
      <c r="O5" s="252">
        <f t="shared" si="1"/>
        <v>4.3859649122807012</v>
      </c>
    </row>
    <row r="6" spans="1:15" ht="21" customHeight="1" x14ac:dyDescent="0.35">
      <c r="A6" s="247">
        <f t="shared" si="2"/>
        <v>4</v>
      </c>
      <c r="B6" s="574"/>
      <c r="C6" s="256" t="s">
        <v>258</v>
      </c>
      <c r="D6" s="338"/>
      <c r="E6" s="257"/>
      <c r="F6" s="572"/>
      <c r="G6" s="609"/>
      <c r="H6" s="258">
        <v>4</v>
      </c>
      <c r="I6" s="249">
        <f>H6/(SUM($H$3:$H$14))</f>
        <v>0.1111111111111111</v>
      </c>
      <c r="J6" s="259"/>
      <c r="K6" s="260"/>
      <c r="L6" s="250">
        <f>$G$3*I6*100</f>
        <v>2.9239766081871341</v>
      </c>
      <c r="M6" s="246"/>
      <c r="N6" s="251">
        <v>3</v>
      </c>
      <c r="O6" s="252">
        <f t="shared" si="1"/>
        <v>8.7719298245614024</v>
      </c>
    </row>
    <row r="7" spans="1:15" ht="21" customHeight="1" x14ac:dyDescent="0.35">
      <c r="A7" s="247">
        <f t="shared" si="2"/>
        <v>5</v>
      </c>
      <c r="B7" s="574"/>
      <c r="C7" s="256" t="s">
        <v>259</v>
      </c>
      <c r="D7" s="338"/>
      <c r="E7" s="257"/>
      <c r="F7" s="572"/>
      <c r="G7" s="609"/>
      <c r="H7" s="258">
        <v>6</v>
      </c>
      <c r="I7" s="249">
        <f>H7/(SUM($H$3:$H$14))</f>
        <v>0.16666666666666666</v>
      </c>
      <c r="J7" s="259"/>
      <c r="K7" s="260"/>
      <c r="L7" s="250">
        <f t="shared" ref="L7:L8" si="3">$G$3*I7*100</f>
        <v>4.3859649122807012</v>
      </c>
      <c r="M7" s="246"/>
      <c r="N7" s="251">
        <v>3</v>
      </c>
      <c r="O7" s="252">
        <f t="shared" si="1"/>
        <v>13.157894736842103</v>
      </c>
    </row>
    <row r="8" spans="1:15" ht="21" customHeight="1" x14ac:dyDescent="0.35">
      <c r="A8" s="247">
        <f t="shared" si="2"/>
        <v>6</v>
      </c>
      <c r="B8" s="574"/>
      <c r="C8" s="256" t="s">
        <v>260</v>
      </c>
      <c r="D8" s="338"/>
      <c r="E8" s="257"/>
      <c r="F8" s="572"/>
      <c r="G8" s="609"/>
      <c r="H8" s="258">
        <v>6</v>
      </c>
      <c r="I8" s="249">
        <f>H8/(SUM($H$3:$H$14))</f>
        <v>0.16666666666666666</v>
      </c>
      <c r="J8" s="259"/>
      <c r="K8" s="260"/>
      <c r="L8" s="250">
        <f t="shared" si="3"/>
        <v>4.3859649122807012</v>
      </c>
      <c r="M8" s="246"/>
      <c r="N8" s="251">
        <v>3</v>
      </c>
      <c r="O8" s="252">
        <f t="shared" si="1"/>
        <v>13.157894736842103</v>
      </c>
    </row>
    <row r="9" spans="1:15" ht="21" customHeight="1" x14ac:dyDescent="0.35">
      <c r="A9" s="247">
        <f t="shared" si="2"/>
        <v>7</v>
      </c>
      <c r="B9" s="574"/>
      <c r="C9" s="580" t="s">
        <v>261</v>
      </c>
      <c r="D9" s="338" t="str">
        <f>'F1'!B19</f>
        <v>1.5.1</v>
      </c>
      <c r="E9" s="248" t="s">
        <v>349</v>
      </c>
      <c r="F9" s="572"/>
      <c r="G9" s="609"/>
      <c r="H9" s="582">
        <v>8</v>
      </c>
      <c r="I9" s="584">
        <f>H9/(SUM($H$3:$H$14))</f>
        <v>0.22222222222222221</v>
      </c>
      <c r="J9" s="247">
        <v>5</v>
      </c>
      <c r="K9" s="249">
        <f>J9/SUM($J$9:$J$10)</f>
        <v>0.5</v>
      </c>
      <c r="L9" s="250">
        <f>$G$3*$I$9*K9*100</f>
        <v>2.9239766081871341</v>
      </c>
      <c r="M9" s="246"/>
      <c r="N9" s="251">
        <v>3</v>
      </c>
      <c r="O9" s="252">
        <f t="shared" si="1"/>
        <v>8.7719298245614024</v>
      </c>
    </row>
    <row r="10" spans="1:15" ht="21" customHeight="1" x14ac:dyDescent="0.35">
      <c r="A10" s="247">
        <f t="shared" si="2"/>
        <v>8</v>
      </c>
      <c r="B10" s="574"/>
      <c r="C10" s="581"/>
      <c r="D10" s="338" t="str">
        <f>'F1'!B20</f>
        <v>1.5.2</v>
      </c>
      <c r="E10" s="248" t="s">
        <v>350</v>
      </c>
      <c r="F10" s="572"/>
      <c r="G10" s="609"/>
      <c r="H10" s="583"/>
      <c r="I10" s="579"/>
      <c r="J10" s="247">
        <v>5</v>
      </c>
      <c r="K10" s="249">
        <f>J10/SUM($J$9:$J$10)</f>
        <v>0.5</v>
      </c>
      <c r="L10" s="250">
        <f>$G$3*$I$9*K10*100</f>
        <v>2.9239766081871341</v>
      </c>
      <c r="M10" s="246"/>
      <c r="N10" s="251">
        <v>3</v>
      </c>
      <c r="O10" s="252">
        <f t="shared" si="1"/>
        <v>8.7719298245614024</v>
      </c>
    </row>
    <row r="11" spans="1:15" ht="21" customHeight="1" x14ac:dyDescent="0.35">
      <c r="A11" s="247">
        <f t="shared" si="2"/>
        <v>9</v>
      </c>
      <c r="B11" s="574"/>
      <c r="C11" s="580" t="s">
        <v>262</v>
      </c>
      <c r="D11" s="338" t="str">
        <f>'F1'!B21</f>
        <v>1.6.1</v>
      </c>
      <c r="E11" s="253" t="s">
        <v>351</v>
      </c>
      <c r="F11" s="572"/>
      <c r="G11" s="609"/>
      <c r="H11" s="582">
        <v>6</v>
      </c>
      <c r="I11" s="584">
        <f>H11/(SUM($H$3:$H$14))</f>
        <v>0.16666666666666666</v>
      </c>
      <c r="J11" s="247">
        <v>6</v>
      </c>
      <c r="K11" s="249">
        <f>J11/SUM($J$11:$J$13)</f>
        <v>0.42857142857142855</v>
      </c>
      <c r="L11" s="255">
        <f>$G$3*I11*K11*100</f>
        <v>1.8796992481203008</v>
      </c>
      <c r="M11" s="246" t="s">
        <v>257</v>
      </c>
      <c r="N11" s="251">
        <v>2</v>
      </c>
      <c r="O11" s="252">
        <f t="shared" si="1"/>
        <v>3.7593984962406015</v>
      </c>
    </row>
    <row r="12" spans="1:15" ht="21" customHeight="1" x14ac:dyDescent="0.35">
      <c r="A12" s="247">
        <f t="shared" si="2"/>
        <v>10</v>
      </c>
      <c r="B12" s="574"/>
      <c r="C12" s="585"/>
      <c r="D12" s="338" t="str">
        <f>'F1'!B22</f>
        <v>1.6.2</v>
      </c>
      <c r="E12" s="248" t="s">
        <v>352</v>
      </c>
      <c r="F12" s="572"/>
      <c r="G12" s="609"/>
      <c r="H12" s="586"/>
      <c r="I12" s="578"/>
      <c r="J12" s="247">
        <v>4</v>
      </c>
      <c r="K12" s="249">
        <f t="shared" ref="K12:K13" si="4">J12/SUM($J$11:$J$13)</f>
        <v>0.2857142857142857</v>
      </c>
      <c r="L12" s="250">
        <f>$G$3*$I$11*K12*100</f>
        <v>1.2531328320802004</v>
      </c>
      <c r="M12" s="246"/>
      <c r="N12" s="251">
        <v>3</v>
      </c>
      <c r="O12" s="252">
        <f t="shared" si="1"/>
        <v>3.7593984962406015</v>
      </c>
    </row>
    <row r="13" spans="1:15" ht="21" customHeight="1" x14ac:dyDescent="0.35">
      <c r="A13" s="247">
        <f t="shared" si="2"/>
        <v>11</v>
      </c>
      <c r="B13" s="574"/>
      <c r="C13" s="581"/>
      <c r="D13" s="338" t="str">
        <f>'F1'!B23</f>
        <v>1.6.3</v>
      </c>
      <c r="E13" s="248" t="s">
        <v>353</v>
      </c>
      <c r="F13" s="572"/>
      <c r="G13" s="609"/>
      <c r="H13" s="583"/>
      <c r="I13" s="579"/>
      <c r="J13" s="247">
        <v>4</v>
      </c>
      <c r="K13" s="249">
        <f t="shared" si="4"/>
        <v>0.2857142857142857</v>
      </c>
      <c r="L13" s="250">
        <f>$G$3*$I$11*K13*100</f>
        <v>1.2531328320802004</v>
      </c>
      <c r="M13" s="246"/>
      <c r="N13" s="251">
        <v>3</v>
      </c>
      <c r="O13" s="252">
        <f t="shared" si="1"/>
        <v>3.7593984962406015</v>
      </c>
    </row>
    <row r="14" spans="1:15" ht="21" customHeight="1" x14ac:dyDescent="0.35">
      <c r="A14" s="247">
        <f t="shared" si="2"/>
        <v>12</v>
      </c>
      <c r="B14" s="574"/>
      <c r="C14" s="256" t="s">
        <v>263</v>
      </c>
      <c r="D14" s="338"/>
      <c r="E14" s="257"/>
      <c r="F14" s="572"/>
      <c r="G14" s="609"/>
      <c r="H14" s="258">
        <v>2</v>
      </c>
      <c r="I14" s="249">
        <f>H14/(SUM($H$3:$H$14))</f>
        <v>5.5555555555555552E-2</v>
      </c>
      <c r="J14" s="259"/>
      <c r="K14" s="260"/>
      <c r="L14" s="250">
        <f t="shared" ref="L14" si="5">$G$3*I14*100</f>
        <v>1.4619883040935671</v>
      </c>
      <c r="M14" s="246"/>
      <c r="N14" s="251">
        <v>3</v>
      </c>
      <c r="O14" s="252">
        <f t="shared" si="1"/>
        <v>4.3859649122807012</v>
      </c>
    </row>
    <row r="15" spans="1:15" ht="21" customHeight="1" x14ac:dyDescent="0.35">
      <c r="A15" s="261">
        <f>A14+1</f>
        <v>13</v>
      </c>
      <c r="B15" s="587" t="s">
        <v>264</v>
      </c>
      <c r="C15" s="262" t="s">
        <v>282</v>
      </c>
      <c r="D15" s="262"/>
      <c r="E15" s="263"/>
      <c r="F15" s="588">
        <v>7</v>
      </c>
      <c r="G15" s="589">
        <f>F15/$F$32</f>
        <v>0.36842105263157893</v>
      </c>
      <c r="H15" s="264">
        <v>5</v>
      </c>
      <c r="I15" s="265">
        <f>H15/SUM($H$15:$H$18)</f>
        <v>0.35714285714285715</v>
      </c>
      <c r="J15" s="266"/>
      <c r="K15" s="267"/>
      <c r="L15" s="301">
        <f>$G$15*I15*100</f>
        <v>13.157894736842104</v>
      </c>
      <c r="M15" s="246" t="s">
        <v>257</v>
      </c>
      <c r="N15" s="251">
        <v>3</v>
      </c>
      <c r="O15" s="252">
        <f t="shared" si="1"/>
        <v>39.473684210526315</v>
      </c>
    </row>
    <row r="16" spans="1:15" ht="21" customHeight="1" x14ac:dyDescent="0.35">
      <c r="A16" s="261">
        <f t="shared" ref="A16:A19" si="6">A15+1</f>
        <v>14</v>
      </c>
      <c r="B16" s="587"/>
      <c r="C16" s="262" t="s">
        <v>265</v>
      </c>
      <c r="D16" s="262"/>
      <c r="E16" s="269"/>
      <c r="F16" s="588"/>
      <c r="G16" s="589"/>
      <c r="H16" s="264">
        <v>4</v>
      </c>
      <c r="I16" s="265">
        <f>H16/SUM($H$15:$H$18)</f>
        <v>0.2857142857142857</v>
      </c>
      <c r="J16" s="261"/>
      <c r="K16" s="265"/>
      <c r="L16" s="268">
        <f t="shared" ref="L16:L17" si="7">$G$15*I16*100</f>
        <v>10.526315789473683</v>
      </c>
      <c r="M16" s="246"/>
      <c r="N16" s="251">
        <v>3</v>
      </c>
      <c r="O16" s="252">
        <f t="shared" si="1"/>
        <v>31.578947368421048</v>
      </c>
    </row>
    <row r="17" spans="1:15" ht="21" customHeight="1" x14ac:dyDescent="0.35">
      <c r="A17" s="261">
        <f t="shared" si="6"/>
        <v>15</v>
      </c>
      <c r="B17" s="587"/>
      <c r="C17" s="270" t="s">
        <v>266</v>
      </c>
      <c r="D17" s="262"/>
      <c r="E17" s="269"/>
      <c r="F17" s="588"/>
      <c r="G17" s="589"/>
      <c r="H17" s="264">
        <v>3</v>
      </c>
      <c r="I17" s="265">
        <f>H17/SUM($H$15:$H$18)</f>
        <v>0.21428571428571427</v>
      </c>
      <c r="J17" s="261"/>
      <c r="K17" s="265"/>
      <c r="L17" s="268">
        <f t="shared" si="7"/>
        <v>7.8947368421052628</v>
      </c>
      <c r="M17" s="246"/>
      <c r="N17" s="251">
        <v>3</v>
      </c>
      <c r="O17" s="252">
        <f t="shared" si="1"/>
        <v>23.684210526315788</v>
      </c>
    </row>
    <row r="18" spans="1:15" ht="21" customHeight="1" x14ac:dyDescent="0.35">
      <c r="A18" s="261">
        <f t="shared" si="6"/>
        <v>16</v>
      </c>
      <c r="B18" s="587"/>
      <c r="C18" s="590" t="s">
        <v>267</v>
      </c>
      <c r="D18" s="340" t="str">
        <f>'F1'!B28</f>
        <v>2.4.1</v>
      </c>
      <c r="E18" s="269" t="s">
        <v>355</v>
      </c>
      <c r="F18" s="588"/>
      <c r="G18" s="589"/>
      <c r="H18" s="592">
        <v>2</v>
      </c>
      <c r="I18" s="606">
        <f>H18/SUM($H$15:$H$18)</f>
        <v>0.14285714285714285</v>
      </c>
      <c r="J18" s="261">
        <v>2</v>
      </c>
      <c r="K18" s="265">
        <f>J18/SUM($J$18:$J$19)</f>
        <v>0.5</v>
      </c>
      <c r="L18" s="268">
        <f>$G$15*$I$18*K18*100</f>
        <v>2.6315789473684208</v>
      </c>
      <c r="M18" s="246"/>
      <c r="N18" s="251">
        <v>3</v>
      </c>
      <c r="O18" s="252">
        <f t="shared" si="1"/>
        <v>7.8947368421052619</v>
      </c>
    </row>
    <row r="19" spans="1:15" ht="21" customHeight="1" x14ac:dyDescent="0.35">
      <c r="A19" s="261">
        <f t="shared" si="6"/>
        <v>17</v>
      </c>
      <c r="B19" s="587"/>
      <c r="C19" s="591"/>
      <c r="D19" s="340" t="str">
        <f>'F1'!B29</f>
        <v>2.4.2</v>
      </c>
      <c r="E19" s="269" t="s">
        <v>356</v>
      </c>
      <c r="F19" s="588"/>
      <c r="G19" s="589"/>
      <c r="H19" s="593"/>
      <c r="I19" s="607"/>
      <c r="J19" s="261">
        <v>2</v>
      </c>
      <c r="K19" s="265">
        <f>J19/SUM($J$18:$J$19)</f>
        <v>0.5</v>
      </c>
      <c r="L19" s="268">
        <f>$G$15*$I$18*K19*100</f>
        <v>2.6315789473684208</v>
      </c>
      <c r="M19" s="246"/>
      <c r="N19" s="251">
        <v>3</v>
      </c>
      <c r="O19" s="252">
        <f t="shared" si="1"/>
        <v>7.8947368421052619</v>
      </c>
    </row>
    <row r="20" spans="1:15" ht="21" customHeight="1" x14ac:dyDescent="0.35">
      <c r="A20" s="271">
        <f>A19+1</f>
        <v>18</v>
      </c>
      <c r="B20" s="594" t="s">
        <v>93</v>
      </c>
      <c r="C20" s="595" t="s">
        <v>268</v>
      </c>
      <c r="D20" s="341" t="str">
        <f>'F1'!B30</f>
        <v>3.1.1</v>
      </c>
      <c r="E20" s="322" t="s">
        <v>357</v>
      </c>
      <c r="F20" s="572">
        <v>7</v>
      </c>
      <c r="G20" s="598">
        <f>F20/$F$32</f>
        <v>0.36842105263157893</v>
      </c>
      <c r="H20" s="582">
        <v>3</v>
      </c>
      <c r="I20" s="599">
        <f>H20/SUM($H$20:$H$31)</f>
        <v>0.125</v>
      </c>
      <c r="J20" s="273">
        <v>5</v>
      </c>
      <c r="K20" s="274">
        <f>J20/SUM($J$20:$J$22)</f>
        <v>0.29411764705882354</v>
      </c>
      <c r="L20" s="268">
        <f>$G$20*$I$20*K20*100</f>
        <v>1.3544891640866874</v>
      </c>
      <c r="M20" s="246"/>
      <c r="N20" s="251">
        <v>3</v>
      </c>
      <c r="O20" s="252">
        <f t="shared" si="1"/>
        <v>4.0634674922600622</v>
      </c>
    </row>
    <row r="21" spans="1:15" ht="21" customHeight="1" x14ac:dyDescent="0.35">
      <c r="A21" s="271">
        <f t="shared" ref="A21:A31" si="8">A20+1</f>
        <v>19</v>
      </c>
      <c r="B21" s="594"/>
      <c r="C21" s="596"/>
      <c r="D21" s="341" t="str">
        <f>'F1'!B31</f>
        <v>3.1.2</v>
      </c>
      <c r="E21" s="272" t="s">
        <v>358</v>
      </c>
      <c r="F21" s="572"/>
      <c r="G21" s="598"/>
      <c r="H21" s="586"/>
      <c r="I21" s="600"/>
      <c r="J21" s="273">
        <v>7</v>
      </c>
      <c r="K21" s="274">
        <f t="shared" ref="K21:K22" si="9">J21/SUM($J$20:$J$22)</f>
        <v>0.41176470588235292</v>
      </c>
      <c r="L21" s="268">
        <f t="shared" ref="L21:L22" si="10">$G$20*$I$20*K21*100</f>
        <v>1.8962848297213619</v>
      </c>
      <c r="M21" s="246"/>
      <c r="N21" s="251">
        <v>3</v>
      </c>
      <c r="O21" s="252">
        <f t="shared" si="1"/>
        <v>5.6888544891640862</v>
      </c>
    </row>
    <row r="22" spans="1:15" ht="21" customHeight="1" x14ac:dyDescent="0.35">
      <c r="A22" s="271">
        <f t="shared" si="8"/>
        <v>20</v>
      </c>
      <c r="B22" s="594"/>
      <c r="C22" s="597"/>
      <c r="D22" s="341" t="str">
        <f>'F1'!B32</f>
        <v>3.1.3</v>
      </c>
      <c r="E22" s="272" t="s">
        <v>359</v>
      </c>
      <c r="F22" s="572"/>
      <c r="G22" s="598"/>
      <c r="H22" s="583"/>
      <c r="I22" s="601"/>
      <c r="J22" s="273">
        <v>5</v>
      </c>
      <c r="K22" s="274">
        <f t="shared" si="9"/>
        <v>0.29411764705882354</v>
      </c>
      <c r="L22" s="268">
        <f t="shared" si="10"/>
        <v>1.3544891640866874</v>
      </c>
      <c r="M22" s="246"/>
      <c r="N22" s="251">
        <v>3</v>
      </c>
      <c r="O22" s="252">
        <f t="shared" si="1"/>
        <v>4.0634674922600622</v>
      </c>
    </row>
    <row r="23" spans="1:15" ht="21" customHeight="1" x14ac:dyDescent="0.35">
      <c r="A23" s="271">
        <f t="shared" si="8"/>
        <v>21</v>
      </c>
      <c r="B23" s="594"/>
      <c r="C23" s="275" t="s">
        <v>269</v>
      </c>
      <c r="D23" s="322"/>
      <c r="E23" s="272"/>
      <c r="F23" s="572"/>
      <c r="G23" s="598"/>
      <c r="H23" s="276">
        <v>7</v>
      </c>
      <c r="I23" s="277">
        <f>H23/SUM($H$20:$H$31)</f>
        <v>0.29166666666666669</v>
      </c>
      <c r="J23" s="273"/>
      <c r="K23" s="274"/>
      <c r="L23" s="278">
        <f>$G$20*I23*100</f>
        <v>10.745614035087719</v>
      </c>
      <c r="M23" s="246" t="s">
        <v>257</v>
      </c>
      <c r="N23" s="251">
        <v>1.5</v>
      </c>
      <c r="O23" s="252">
        <f t="shared" si="1"/>
        <v>16.118421052631579</v>
      </c>
    </row>
    <row r="24" spans="1:15" ht="31.65" customHeight="1" x14ac:dyDescent="0.35">
      <c r="A24" s="271">
        <f t="shared" si="8"/>
        <v>22</v>
      </c>
      <c r="B24" s="594"/>
      <c r="C24" s="595" t="s">
        <v>364</v>
      </c>
      <c r="D24" s="341" t="str">
        <f>'F1'!B34</f>
        <v>3.3.1</v>
      </c>
      <c r="E24" s="272" t="s">
        <v>360</v>
      </c>
      <c r="F24" s="572"/>
      <c r="G24" s="598"/>
      <c r="H24" s="582">
        <v>7</v>
      </c>
      <c r="I24" s="599">
        <f>H24/SUM($H$20:$H$31)</f>
        <v>0.29166666666666669</v>
      </c>
      <c r="J24" s="273">
        <v>4</v>
      </c>
      <c r="K24" s="274">
        <f>J24/SUM($J$24:$J$28)</f>
        <v>0.125</v>
      </c>
      <c r="L24" s="268">
        <f>$G$20*$I$24*K24*100</f>
        <v>1.3432017543859649</v>
      </c>
      <c r="M24" s="246"/>
      <c r="N24" s="251">
        <v>3</v>
      </c>
      <c r="O24" s="252">
        <f t="shared" si="1"/>
        <v>4.0296052631578947</v>
      </c>
    </row>
    <row r="25" spans="1:15" ht="21" customHeight="1" x14ac:dyDescent="0.35">
      <c r="A25" s="271">
        <f t="shared" si="8"/>
        <v>23</v>
      </c>
      <c r="B25" s="594"/>
      <c r="C25" s="596"/>
      <c r="D25" s="341" t="str">
        <f>'F1'!B35</f>
        <v>3.3.2</v>
      </c>
      <c r="E25" s="272" t="s">
        <v>219</v>
      </c>
      <c r="F25" s="572"/>
      <c r="G25" s="598"/>
      <c r="H25" s="586"/>
      <c r="I25" s="600"/>
      <c r="J25" s="273">
        <v>8</v>
      </c>
      <c r="K25" s="334">
        <f t="shared" ref="K25:K28" si="11">J25/SUM($J$24:$J$28)</f>
        <v>0.25</v>
      </c>
      <c r="L25" s="268">
        <f t="shared" ref="L25:L28" si="12">$G$20*$I$24*K25*100</f>
        <v>2.6864035087719298</v>
      </c>
      <c r="M25" s="246"/>
      <c r="N25" s="251">
        <v>3</v>
      </c>
      <c r="O25" s="252">
        <f t="shared" si="1"/>
        <v>8.0592105263157894</v>
      </c>
    </row>
    <row r="26" spans="1:15" ht="21" customHeight="1" x14ac:dyDescent="0.35">
      <c r="A26" s="271">
        <f t="shared" si="8"/>
        <v>24</v>
      </c>
      <c r="B26" s="594"/>
      <c r="C26" s="596"/>
      <c r="D26" s="341" t="str">
        <f>'F1'!B36</f>
        <v>3.3.3</v>
      </c>
      <c r="E26" s="342" t="s">
        <v>361</v>
      </c>
      <c r="F26" s="572"/>
      <c r="G26" s="598"/>
      <c r="H26" s="586"/>
      <c r="I26" s="600"/>
      <c r="J26" s="273">
        <v>8</v>
      </c>
      <c r="K26" s="334">
        <f t="shared" si="11"/>
        <v>0.25</v>
      </c>
      <c r="L26" s="278">
        <f t="shared" si="12"/>
        <v>2.6864035087719298</v>
      </c>
      <c r="M26" s="246"/>
      <c r="N26" s="251">
        <v>3</v>
      </c>
      <c r="O26" s="252">
        <f t="shared" si="1"/>
        <v>8.0592105263157894</v>
      </c>
    </row>
    <row r="27" spans="1:15" ht="33.65" customHeight="1" x14ac:dyDescent="0.35">
      <c r="A27" s="271">
        <f t="shared" si="8"/>
        <v>25</v>
      </c>
      <c r="B27" s="594"/>
      <c r="C27" s="596"/>
      <c r="D27" s="341" t="str">
        <f>'F1'!B37</f>
        <v>3.3.4</v>
      </c>
      <c r="E27" s="322" t="s">
        <v>362</v>
      </c>
      <c r="F27" s="572"/>
      <c r="G27" s="598"/>
      <c r="H27" s="586"/>
      <c r="I27" s="600"/>
      <c r="J27" s="273">
        <v>6</v>
      </c>
      <c r="K27" s="334">
        <f t="shared" si="11"/>
        <v>0.1875</v>
      </c>
      <c r="L27" s="268">
        <f t="shared" si="12"/>
        <v>2.0148026315789473</v>
      </c>
      <c r="M27" s="246" t="s">
        <v>257</v>
      </c>
      <c r="N27" s="251">
        <v>2</v>
      </c>
      <c r="O27" s="252">
        <f t="shared" si="1"/>
        <v>4.0296052631578947</v>
      </c>
    </row>
    <row r="28" spans="1:15" ht="21" customHeight="1" x14ac:dyDescent="0.35">
      <c r="A28" s="271">
        <f t="shared" si="8"/>
        <v>26</v>
      </c>
      <c r="B28" s="594"/>
      <c r="C28" s="597"/>
      <c r="D28" s="341" t="str">
        <f>'F1'!B38</f>
        <v>3.3.5</v>
      </c>
      <c r="E28" s="275" t="s">
        <v>363</v>
      </c>
      <c r="F28" s="572"/>
      <c r="G28" s="598"/>
      <c r="H28" s="583"/>
      <c r="I28" s="601"/>
      <c r="J28" s="273">
        <v>6</v>
      </c>
      <c r="K28" s="334">
        <f t="shared" si="11"/>
        <v>0.1875</v>
      </c>
      <c r="L28" s="268">
        <f t="shared" si="12"/>
        <v>2.0148026315789473</v>
      </c>
      <c r="M28" s="246"/>
      <c r="N28" s="251">
        <v>2</v>
      </c>
      <c r="O28" s="252">
        <f t="shared" si="1"/>
        <v>4.0296052631578947</v>
      </c>
    </row>
    <row r="29" spans="1:15" ht="21" customHeight="1" x14ac:dyDescent="0.35">
      <c r="A29" s="271">
        <f t="shared" si="8"/>
        <v>27</v>
      </c>
      <c r="B29" s="594"/>
      <c r="C29" s="595" t="s">
        <v>365</v>
      </c>
      <c r="D29" s="341" t="str">
        <f>'F1'!B39</f>
        <v>3.4.1</v>
      </c>
      <c r="E29" s="272" t="s">
        <v>216</v>
      </c>
      <c r="F29" s="572"/>
      <c r="G29" s="598"/>
      <c r="H29" s="582">
        <v>7</v>
      </c>
      <c r="I29" s="599">
        <f>H29/SUM($H$20:$H$31)</f>
        <v>0.29166666666666669</v>
      </c>
      <c r="J29" s="273">
        <v>6</v>
      </c>
      <c r="K29" s="334">
        <f>J29/SUM($J$29:$J$31)</f>
        <v>0.31578947368421051</v>
      </c>
      <c r="L29" s="268">
        <f>$G$20*$I$29*K29*100</f>
        <v>3.393351800554016</v>
      </c>
      <c r="M29" s="246"/>
      <c r="N29" s="251">
        <v>3</v>
      </c>
      <c r="O29" s="252">
        <f t="shared" si="1"/>
        <v>10.180055401662049</v>
      </c>
    </row>
    <row r="30" spans="1:15" ht="21" customHeight="1" x14ac:dyDescent="0.35">
      <c r="A30" s="271">
        <f t="shared" si="8"/>
        <v>28</v>
      </c>
      <c r="B30" s="594"/>
      <c r="C30" s="596"/>
      <c r="D30" s="341" t="str">
        <f>'F1'!B40</f>
        <v>3.4.2</v>
      </c>
      <c r="E30" s="272" t="s">
        <v>366</v>
      </c>
      <c r="F30" s="572"/>
      <c r="G30" s="598"/>
      <c r="H30" s="586"/>
      <c r="I30" s="600"/>
      <c r="J30" s="273">
        <v>7</v>
      </c>
      <c r="K30" s="334">
        <f t="shared" ref="K30:K31" si="13">J30/SUM($J$29:$J$31)</f>
        <v>0.36842105263157893</v>
      </c>
      <c r="L30" s="268">
        <f t="shared" ref="L30:L31" si="14">$G$20*$I$29*K30*100</f>
        <v>3.9589104339796859</v>
      </c>
      <c r="M30" s="246"/>
      <c r="N30" s="251"/>
      <c r="O30" s="252"/>
    </row>
    <row r="31" spans="1:15" ht="21" customHeight="1" x14ac:dyDescent="0.35">
      <c r="A31" s="271">
        <f t="shared" si="8"/>
        <v>29</v>
      </c>
      <c r="B31" s="594"/>
      <c r="C31" s="597"/>
      <c r="D31" s="341" t="str">
        <f>'F1'!B41</f>
        <v>3.4.3</v>
      </c>
      <c r="E31" s="272" t="s">
        <v>367</v>
      </c>
      <c r="F31" s="572"/>
      <c r="G31" s="598"/>
      <c r="H31" s="583"/>
      <c r="I31" s="601"/>
      <c r="J31" s="271">
        <v>6</v>
      </c>
      <c r="K31" s="334">
        <f t="shared" si="13"/>
        <v>0.31578947368421051</v>
      </c>
      <c r="L31" s="268">
        <f t="shared" si="14"/>
        <v>3.393351800554016</v>
      </c>
      <c r="M31" s="246"/>
      <c r="N31" s="251">
        <v>3</v>
      </c>
      <c r="O31" s="252">
        <f t="shared" si="1"/>
        <v>10.180055401662049</v>
      </c>
    </row>
    <row r="32" spans="1:15" x14ac:dyDescent="0.35">
      <c r="F32" s="281">
        <f>SUM(F3:F31)</f>
        <v>19</v>
      </c>
      <c r="G32" s="282">
        <f>SUM(G3:G31)</f>
        <v>1</v>
      </c>
      <c r="L32" s="268">
        <f>SUM(L3:L31)</f>
        <v>99.999999999999972</v>
      </c>
      <c r="M32" s="246"/>
      <c r="N32" s="246"/>
      <c r="O32" s="268">
        <f>SUM(O3:O31)</f>
        <v>266.09554313415111</v>
      </c>
    </row>
    <row r="33" spans="8:15" x14ac:dyDescent="0.35">
      <c r="H33" s="283">
        <v>1</v>
      </c>
      <c r="I33" s="284">
        <f>SUM(I3:I14)</f>
        <v>0.99999999999999989</v>
      </c>
      <c r="J33" s="285" t="s">
        <v>270</v>
      </c>
      <c r="K33" s="284">
        <f>SUM(K3:K5)</f>
        <v>1</v>
      </c>
      <c r="O33" s="283" t="str">
        <f>IF(AND(O32&gt;=200,N5&gt;=2,N11&gt;=2,N23&gt;=2,N27&gt;=2),"Memenuhi","Tidak memenuhi")</f>
        <v>Tidak memenuhi</v>
      </c>
    </row>
    <row r="34" spans="8:15" x14ac:dyDescent="0.35">
      <c r="H34" s="283">
        <v>2</v>
      </c>
      <c r="I34" s="284">
        <f>SUM(I15:I19)</f>
        <v>1</v>
      </c>
      <c r="J34" s="286" t="s">
        <v>271</v>
      </c>
      <c r="K34" s="284">
        <f>SUM(K9:K10)</f>
        <v>1</v>
      </c>
    </row>
    <row r="35" spans="8:15" x14ac:dyDescent="0.35">
      <c r="H35" s="283">
        <v>3</v>
      </c>
      <c r="I35" s="284">
        <f>SUM(I20:I31)</f>
        <v>1</v>
      </c>
      <c r="J35" s="286" t="s">
        <v>67</v>
      </c>
      <c r="K35" s="284">
        <f>SUM(K11:K13)</f>
        <v>0.99999999999999989</v>
      </c>
    </row>
    <row r="36" spans="8:15" x14ac:dyDescent="0.35">
      <c r="J36" s="286" t="s">
        <v>272</v>
      </c>
      <c r="K36" s="284">
        <f>SUM(K18:K19)</f>
        <v>1</v>
      </c>
    </row>
    <row r="37" spans="8:15" x14ac:dyDescent="0.35">
      <c r="J37" s="286" t="s">
        <v>94</v>
      </c>
      <c r="K37" s="284">
        <f>SUM(K20:K22)</f>
        <v>1</v>
      </c>
    </row>
    <row r="38" spans="8:15" x14ac:dyDescent="0.35">
      <c r="J38" s="286" t="s">
        <v>95</v>
      </c>
      <c r="K38" s="284">
        <f>SUM(K24:K25)</f>
        <v>0.375</v>
      </c>
    </row>
    <row r="39" spans="8:15" x14ac:dyDescent="0.35">
      <c r="J39" s="286" t="s">
        <v>225</v>
      </c>
      <c r="K39" s="284">
        <f>SUM(K27:K28)</f>
        <v>0.375</v>
      </c>
    </row>
  </sheetData>
  <sheetProtection formatCells="0" formatColumns="0" formatRows="0" insertColumns="0" insertRows="0" insertHyperlinks="0" deleteColumns="0" deleteRows="0" sort="0"/>
  <mergeCells count="38">
    <mergeCell ref="I29:I31"/>
    <mergeCell ref="I24:I28"/>
    <mergeCell ref="D1:E2"/>
    <mergeCell ref="C24:C28"/>
    <mergeCell ref="H24:H28"/>
    <mergeCell ref="H29:H31"/>
    <mergeCell ref="I18:I19"/>
    <mergeCell ref="I20:I22"/>
    <mergeCell ref="C3:C5"/>
    <mergeCell ref="F3:F14"/>
    <mergeCell ref="G3:G14"/>
    <mergeCell ref="H3:H5"/>
    <mergeCell ref="B20:B31"/>
    <mergeCell ref="C20:C22"/>
    <mergeCell ref="F20:F31"/>
    <mergeCell ref="G20:G31"/>
    <mergeCell ref="H20:H22"/>
    <mergeCell ref="C29:C31"/>
    <mergeCell ref="B15:B19"/>
    <mergeCell ref="F15:F19"/>
    <mergeCell ref="G15:G19"/>
    <mergeCell ref="C18:C19"/>
    <mergeCell ref="H18:H19"/>
    <mergeCell ref="L1:L2"/>
    <mergeCell ref="H1:I2"/>
    <mergeCell ref="J1:K2"/>
    <mergeCell ref="B3:B14"/>
    <mergeCell ref="A1:A2"/>
    <mergeCell ref="B1:B2"/>
    <mergeCell ref="C1:C2"/>
    <mergeCell ref="F1:G2"/>
    <mergeCell ref="I3:I5"/>
    <mergeCell ref="C9:C10"/>
    <mergeCell ref="H9:H10"/>
    <mergeCell ref="I9:I10"/>
    <mergeCell ref="C11:C13"/>
    <mergeCell ref="H11:H13"/>
    <mergeCell ref="I11:I13"/>
  </mergeCells>
  <phoneticPr fontId="33" type="noConversion"/>
  <conditionalFormatting sqref="E3:E5 B3:B5">
    <cfRule type="cellIs" dxfId="10" priority="10" operator="equal">
      <formula>"Tidak dinilai"</formula>
    </cfRule>
  </conditionalFormatting>
  <conditionalFormatting sqref="B1:D1">
    <cfRule type="cellIs" dxfId="9" priority="11" operator="equal">
      <formula>"Tidak dinilai"</formula>
    </cfRule>
  </conditionalFormatting>
  <conditionalFormatting sqref="E15:E19">
    <cfRule type="cellIs" dxfId="8" priority="5" operator="equal">
      <formula>"Tidak dinilai"</formula>
    </cfRule>
  </conditionalFormatting>
  <conditionalFormatting sqref="E7">
    <cfRule type="cellIs" dxfId="7" priority="8" operator="equal">
      <formula>"Tidak dinilai"</formula>
    </cfRule>
  </conditionalFormatting>
  <conditionalFormatting sqref="E6">
    <cfRule type="cellIs" dxfId="6" priority="9" operator="equal">
      <formula>"Tidak dinilai"</formula>
    </cfRule>
  </conditionalFormatting>
  <conditionalFormatting sqref="E8:E13">
    <cfRule type="cellIs" dxfId="5" priority="7" operator="equal">
      <formula>"Tidak dinilai"</formula>
    </cfRule>
  </conditionalFormatting>
  <conditionalFormatting sqref="E14">
    <cfRule type="cellIs" dxfId="4" priority="6" operator="equal">
      <formula>"Tidak dinilai"</formula>
    </cfRule>
  </conditionalFormatting>
  <conditionalFormatting sqref="A1">
    <cfRule type="cellIs" dxfId="3" priority="4" operator="equal">
      <formula>"Tidak dinilai"</formula>
    </cfRule>
  </conditionalFormatting>
  <conditionalFormatting sqref="F1">
    <cfRule type="cellIs" dxfId="2" priority="3" operator="equal">
      <formula>"Tidak dinilai"</formula>
    </cfRule>
  </conditionalFormatting>
  <conditionalFormatting sqref="H1">
    <cfRule type="cellIs" dxfId="1" priority="2" operator="equal">
      <formula>"Tidak dinilai"</formula>
    </cfRule>
  </conditionalFormatting>
  <conditionalFormatting sqref="J1">
    <cfRule type="cellIs" dxfId="0" priority="1" operator="equal">
      <formula>"Tidak dinilai"</formula>
    </cfRule>
  </conditionalFormatting>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Matriks Penilaian</vt:lpstr>
      <vt:lpstr>Hitung F1</vt:lpstr>
      <vt:lpstr>Hitung PBJJ</vt:lpstr>
      <vt:lpstr>F1</vt:lpstr>
      <vt:lpstr>Pembobotan</vt:lpstr>
      <vt:lpstr>'F1'!Print_Titles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Bambang Suryoatmono</cp:lastModifiedBy>
  <cp:lastPrinted>2018-01-28T09:11:28Z</cp:lastPrinted>
  <dcterms:created xsi:type="dcterms:W3CDTF">2018-01-27T14:24:19Z</dcterms:created>
  <dcterms:modified xsi:type="dcterms:W3CDTF">2020-12-12T09:56:37Z</dcterms:modified>
</cp:coreProperties>
</file>