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user\AppData\Local\Temp\Rar$DIa27348.40150\"/>
    </mc:Choice>
  </mc:AlternateContent>
  <xr:revisionPtr revIDLastSave="0" documentId="13_ncr:1_{91B44899-59A3-4D29-9410-824FBFE58205}" xr6:coauthVersionLast="47" xr6:coauthVersionMax="47" xr10:uidLastSave="{00000000-0000-0000-0000-000000000000}"/>
  <bookViews>
    <workbookView xWindow="-110" yWindow="-110" windowWidth="19420" windowHeight="10420" xr2:uid="{00000000-000D-0000-FFFF-FFFF00000000}"/>
  </bookViews>
  <sheets>
    <sheet name="Matriks penilaian" sheetId="6" r:id="rId1"/>
    <sheet name="Hitung F1" sheetId="2" r:id="rId2"/>
    <sheet name="Pembobotan" sheetId="5" r:id="rId3"/>
    <sheet name="F1" sheetId="3" r:id="rId4"/>
  </sheets>
  <definedNames>
    <definedName name="_xlnm.Print_Titles" localSheetId="3">'F1'!$13:$13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3" l="1"/>
  <c r="O15" i="5"/>
  <c r="O16" i="5"/>
  <c r="C26" i="3"/>
  <c r="G16" i="5" s="1"/>
  <c r="B26" i="3"/>
  <c r="F16" i="5" s="1"/>
  <c r="E26" i="3"/>
  <c r="D26" i="3"/>
  <c r="O28" i="5"/>
  <c r="M28" i="5"/>
  <c r="M27" i="5"/>
  <c r="M26" i="5"/>
  <c r="M25" i="5"/>
  <c r="M21" i="5"/>
  <c r="M20" i="5"/>
  <c r="M18" i="5"/>
  <c r="C38" i="3"/>
  <c r="C37" i="3"/>
  <c r="B38" i="3"/>
  <c r="F28" i="5" s="1"/>
  <c r="B37" i="3"/>
  <c r="F27" i="5" s="1"/>
  <c r="M31" i="5" l="1"/>
  <c r="E236" i="2"/>
  <c r="H38" i="3" s="1"/>
  <c r="E136" i="2"/>
  <c r="E141" i="2" s="1"/>
  <c r="G21" i="5"/>
  <c r="F21" i="5"/>
  <c r="B7" i="6"/>
  <c r="B8" i="6" s="1"/>
  <c r="B9" i="6" s="1"/>
  <c r="B10" i="6" s="1"/>
  <c r="B11" i="6" s="1"/>
  <c r="H26" i="3" l="1"/>
  <c r="B12" i="6"/>
  <c r="B13" i="6" l="1"/>
  <c r="B14" i="6" s="1"/>
  <c r="B15" i="6" s="1"/>
  <c r="B16" i="6" s="1"/>
  <c r="B17" i="6" s="1"/>
  <c r="B18" i="6" s="1"/>
  <c r="B19" i="6" s="1"/>
  <c r="B20" i="6" s="1"/>
  <c r="B21" i="6" s="1"/>
  <c r="B22" i="6" s="1"/>
  <c r="B23" i="6" s="1"/>
  <c r="B24" i="6" s="1"/>
  <c r="B25" i="6" s="1"/>
  <c r="B26" i="6" s="1"/>
  <c r="B27" i="6" s="1"/>
  <c r="B28" i="6" s="1"/>
  <c r="B29" i="6" s="1"/>
  <c r="B30" i="6" s="1"/>
  <c r="J29" i="5" l="1"/>
  <c r="K4" i="5" s="1"/>
  <c r="O27" i="5"/>
  <c r="O26" i="5"/>
  <c r="O25" i="5"/>
  <c r="Q24" i="5"/>
  <c r="Q23" i="5"/>
  <c r="Q22" i="5"/>
  <c r="Q21" i="5"/>
  <c r="O21" i="5"/>
  <c r="O19" i="5"/>
  <c r="O18" i="5"/>
  <c r="M17" i="5"/>
  <c r="M15" i="5"/>
  <c r="O14" i="5"/>
  <c r="O13" i="5"/>
  <c r="M13" i="5"/>
  <c r="E13" i="5"/>
  <c r="D13" i="5"/>
  <c r="M12" i="5"/>
  <c r="O11" i="5"/>
  <c r="O10" i="5"/>
  <c r="M10" i="5"/>
  <c r="E10" i="5"/>
  <c r="D10" i="5"/>
  <c r="M9" i="5"/>
  <c r="O8" i="5"/>
  <c r="M8" i="5"/>
  <c r="O7" i="5"/>
  <c r="M7" i="5"/>
  <c r="E7" i="5"/>
  <c r="D7" i="5"/>
  <c r="M6" i="5"/>
  <c r="M5" i="5"/>
  <c r="B5" i="5"/>
  <c r="B6" i="5" s="1"/>
  <c r="B7" i="5" s="1"/>
  <c r="B8" i="5" s="1"/>
  <c r="B9" i="5" s="1"/>
  <c r="B10" i="5" s="1"/>
  <c r="B11" i="5" s="1"/>
  <c r="B12" i="5" s="1"/>
  <c r="B13" i="5" s="1"/>
  <c r="B14" i="5" s="1"/>
  <c r="B15" i="5" s="1"/>
  <c r="B16" i="5" s="1"/>
  <c r="B17" i="5" s="1"/>
  <c r="M4" i="5"/>
  <c r="E126" i="2"/>
  <c r="E131" i="2" s="1"/>
  <c r="M30" i="5" l="1"/>
  <c r="M29" i="5"/>
  <c r="B18" i="5"/>
  <c r="B19" i="5" s="1"/>
  <c r="B20" i="5" s="1"/>
  <c r="B21" i="5" s="1"/>
  <c r="B22" i="5" s="1"/>
  <c r="B23" i="5" s="1"/>
  <c r="B24" i="5" s="1"/>
  <c r="B25" i="5" s="1"/>
  <c r="B26" i="5" s="1"/>
  <c r="B27" i="5" s="1"/>
  <c r="B28" i="5" s="1"/>
  <c r="H25" i="3"/>
  <c r="K10" i="5"/>
  <c r="K18" i="5"/>
  <c r="R24" i="5" s="1"/>
  <c r="I34" i="3" s="1"/>
  <c r="R9" i="5"/>
  <c r="I19" i="3" s="1"/>
  <c r="R8" i="5"/>
  <c r="I18" i="3" s="1"/>
  <c r="R6" i="5"/>
  <c r="I16" i="3" s="1"/>
  <c r="R5" i="5"/>
  <c r="I15" i="3" s="1"/>
  <c r="R4" i="5"/>
  <c r="R7" i="5"/>
  <c r="I17" i="3" s="1"/>
  <c r="R10" i="5"/>
  <c r="I20" i="3" s="1"/>
  <c r="R12" i="5"/>
  <c r="I22" i="3" s="1"/>
  <c r="C17" i="3"/>
  <c r="G7" i="5" s="1"/>
  <c r="E28" i="2"/>
  <c r="R17" i="5" l="1"/>
  <c r="I27" i="3" s="1"/>
  <c r="R16" i="5"/>
  <c r="R25" i="5"/>
  <c r="I35" i="3" s="1"/>
  <c r="R27" i="5"/>
  <c r="I37" i="3" s="1"/>
  <c r="R28" i="5"/>
  <c r="R26" i="5"/>
  <c r="I36" i="3" s="1"/>
  <c r="R14" i="5"/>
  <c r="I24" i="3" s="1"/>
  <c r="K29" i="5"/>
  <c r="R22" i="5"/>
  <c r="I32" i="3" s="1"/>
  <c r="R20" i="5"/>
  <c r="I30" i="3" s="1"/>
  <c r="R18" i="5"/>
  <c r="I28" i="3" s="1"/>
  <c r="I14" i="3"/>
  <c r="R23" i="5"/>
  <c r="I33" i="3" s="1"/>
  <c r="R21" i="5"/>
  <c r="R19" i="5"/>
  <c r="I29" i="3" s="1"/>
  <c r="R15" i="5"/>
  <c r="I25" i="3" s="1"/>
  <c r="R11" i="5"/>
  <c r="I21" i="3" s="1"/>
  <c r="R13" i="5"/>
  <c r="I23" i="3" s="1"/>
  <c r="U12" i="5"/>
  <c r="U9" i="5"/>
  <c r="U22" i="5"/>
  <c r="U18" i="5"/>
  <c r="U5" i="5"/>
  <c r="U10" i="5"/>
  <c r="U6" i="5"/>
  <c r="U24" i="5"/>
  <c r="U20" i="5"/>
  <c r="U7" i="5"/>
  <c r="U8" i="5"/>
  <c r="U17" i="5"/>
  <c r="U4" i="5"/>
  <c r="E113" i="2"/>
  <c r="I38" i="3" l="1"/>
  <c r="J38" i="3" s="1"/>
  <c r="U28" i="5"/>
  <c r="U26" i="5"/>
  <c r="U21" i="5"/>
  <c r="I31" i="3"/>
  <c r="U14" i="5"/>
  <c r="U16" i="5"/>
  <c r="I26" i="3"/>
  <c r="J26" i="3" s="1"/>
  <c r="U11" i="5"/>
  <c r="U15" i="5"/>
  <c r="U13" i="5"/>
  <c r="U23" i="5"/>
  <c r="U19" i="5"/>
  <c r="U27" i="5"/>
  <c r="R29" i="5"/>
  <c r="U25" i="5"/>
  <c r="E74" i="2"/>
  <c r="C29" i="3"/>
  <c r="G19" i="5" s="1"/>
  <c r="E37" i="3"/>
  <c r="G27" i="5"/>
  <c r="D37" i="3"/>
  <c r="E36" i="3"/>
  <c r="C36" i="3"/>
  <c r="G26" i="5" s="1"/>
  <c r="B36" i="3"/>
  <c r="F26" i="5" s="1"/>
  <c r="D36" i="3"/>
  <c r="E35" i="3"/>
  <c r="C35" i="3"/>
  <c r="G25" i="5" s="1"/>
  <c r="B35" i="3"/>
  <c r="F25" i="5" s="1"/>
  <c r="D35" i="3"/>
  <c r="E34" i="3"/>
  <c r="C34" i="3"/>
  <c r="I24" i="5" s="1"/>
  <c r="B34" i="3"/>
  <c r="H24" i="5" s="1"/>
  <c r="D34" i="3"/>
  <c r="E33" i="3"/>
  <c r="C33" i="3"/>
  <c r="I23" i="5" s="1"/>
  <c r="B33" i="3"/>
  <c r="H23" i="5" s="1"/>
  <c r="D33" i="3"/>
  <c r="E32" i="3"/>
  <c r="C32" i="3"/>
  <c r="I22" i="5" s="1"/>
  <c r="B32" i="3"/>
  <c r="H22" i="5" s="1"/>
  <c r="D32" i="3"/>
  <c r="E31" i="3"/>
  <c r="C31" i="3"/>
  <c r="I21" i="5" s="1"/>
  <c r="B31" i="3"/>
  <c r="H21" i="5" s="1"/>
  <c r="D31" i="3"/>
  <c r="E30" i="3"/>
  <c r="C30" i="3"/>
  <c r="E20" i="5" s="1"/>
  <c r="B30" i="3"/>
  <c r="D20" i="5" s="1"/>
  <c r="D30" i="3"/>
  <c r="E29" i="3"/>
  <c r="B29" i="3"/>
  <c r="F19" i="5" s="1"/>
  <c r="D29" i="3"/>
  <c r="E28" i="3"/>
  <c r="C28" i="3"/>
  <c r="G18" i="5" s="1"/>
  <c r="B28" i="3"/>
  <c r="F18" i="5" s="1"/>
  <c r="D28" i="3"/>
  <c r="C27" i="3"/>
  <c r="E17" i="5" s="1"/>
  <c r="D27" i="3"/>
  <c r="E27" i="3"/>
  <c r="B27" i="3"/>
  <c r="D17" i="5" s="1"/>
  <c r="E25" i="3"/>
  <c r="C25" i="3"/>
  <c r="G15" i="5" s="1"/>
  <c r="B25" i="3"/>
  <c r="F15" i="5" s="1"/>
  <c r="D25" i="3"/>
  <c r="E24" i="3"/>
  <c r="C24" i="3"/>
  <c r="G14" i="5" s="1"/>
  <c r="B24" i="3"/>
  <c r="F14" i="5" s="1"/>
  <c r="D24" i="3"/>
  <c r="E23" i="3"/>
  <c r="C23" i="3"/>
  <c r="G13" i="5" s="1"/>
  <c r="B23" i="3"/>
  <c r="F13" i="5" s="1"/>
  <c r="D23" i="3"/>
  <c r="E22" i="3"/>
  <c r="C22" i="3"/>
  <c r="E12" i="5" s="1"/>
  <c r="B22" i="3"/>
  <c r="D12" i="5" s="1"/>
  <c r="D22" i="3"/>
  <c r="E21" i="3"/>
  <c r="C21" i="3"/>
  <c r="G11" i="5" s="1"/>
  <c r="B21" i="3"/>
  <c r="F11" i="5" s="1"/>
  <c r="D21" i="3"/>
  <c r="E20" i="3"/>
  <c r="C20" i="3"/>
  <c r="G10" i="5" s="1"/>
  <c r="B20" i="3"/>
  <c r="F10" i="5" s="1"/>
  <c r="D20" i="3"/>
  <c r="E19" i="3"/>
  <c r="C19" i="3"/>
  <c r="E9" i="5" s="1"/>
  <c r="B19" i="3"/>
  <c r="D9" i="5" s="1"/>
  <c r="D19" i="3"/>
  <c r="U29" i="5" l="1"/>
  <c r="E18" i="3"/>
  <c r="C18" i="3"/>
  <c r="G8" i="5" s="1"/>
  <c r="B18" i="3"/>
  <c r="F8" i="5" s="1"/>
  <c r="D18" i="3"/>
  <c r="E17" i="3"/>
  <c r="B17" i="3"/>
  <c r="F7" i="5" s="1"/>
  <c r="E16" i="3"/>
  <c r="C16" i="3"/>
  <c r="E6" i="5" s="1"/>
  <c r="B16" i="3"/>
  <c r="D6" i="5" s="1"/>
  <c r="D16" i="3"/>
  <c r="E15" i="3"/>
  <c r="C15" i="3"/>
  <c r="E5" i="5" s="1"/>
  <c r="B15" i="3"/>
  <c r="D5" i="5" s="1"/>
  <c r="D15" i="3"/>
  <c r="B14" i="3"/>
  <c r="D4" i="5" s="1"/>
  <c r="C14" i="3"/>
  <c r="E4" i="5" s="1"/>
  <c r="E14" i="3"/>
  <c r="D14" i="3"/>
  <c r="A14" i="3"/>
  <c r="D9" i="3"/>
  <c r="D10" i="3"/>
  <c r="D11" i="3"/>
  <c r="D8" i="3"/>
  <c r="D4" i="3"/>
  <c r="D5" i="3"/>
  <c r="D6" i="3"/>
  <c r="D7" i="3"/>
  <c r="D3" i="3"/>
  <c r="E177" i="2"/>
  <c r="E168" i="2"/>
  <c r="H29" i="3" s="1"/>
  <c r="J29" i="3" s="1"/>
  <c r="E159" i="2"/>
  <c r="H28" i="3" s="1"/>
  <c r="J28" i="3" s="1"/>
  <c r="E96" i="2"/>
  <c r="H21" i="3" s="1"/>
  <c r="E90" i="2"/>
  <c r="H20" i="3" s="1"/>
  <c r="H18" i="3"/>
  <c r="H30" i="3" l="1"/>
  <c r="A39" i="2"/>
  <c r="A48" i="2" s="1"/>
  <c r="A58" i="2" s="1"/>
  <c r="A67" i="2" s="1"/>
  <c r="A76" i="2" s="1"/>
  <c r="E37" i="2"/>
  <c r="H14" i="3" s="1"/>
  <c r="E51" i="3"/>
  <c r="E46" i="2"/>
  <c r="H15" i="3" s="1"/>
  <c r="E55" i="2"/>
  <c r="H16" i="3" s="1"/>
  <c r="E65" i="2"/>
  <c r="H17" i="3" s="1"/>
  <c r="E83" i="2"/>
  <c r="H19" i="3" s="1"/>
  <c r="E104" i="2"/>
  <c r="H22" i="3" s="1"/>
  <c r="H23" i="3"/>
  <c r="E121" i="2"/>
  <c r="H24" i="3" s="1"/>
  <c r="E150" i="2"/>
  <c r="E183" i="2"/>
  <c r="E185" i="2" s="1"/>
  <c r="H31" i="3" s="1"/>
  <c r="J31" i="3" s="1"/>
  <c r="E190" i="2"/>
  <c r="E192" i="2" s="1"/>
  <c r="H32" i="3" s="1"/>
  <c r="J32" i="3" s="1"/>
  <c r="E197" i="2"/>
  <c r="E199" i="2" s="1"/>
  <c r="H33" i="3" s="1"/>
  <c r="J33" i="3" s="1"/>
  <c r="E204" i="2"/>
  <c r="E213" i="2"/>
  <c r="H35" i="3" s="1"/>
  <c r="J35" i="3" s="1"/>
  <c r="E222" i="2"/>
  <c r="H36" i="3" s="1"/>
  <c r="J36" i="3" s="1"/>
  <c r="E229" i="2"/>
  <c r="H37" i="3" s="1"/>
  <c r="J37" i="3" s="1"/>
  <c r="H27" i="3" l="1"/>
  <c r="J27" i="3" s="1"/>
  <c r="E52" i="3"/>
  <c r="J30" i="3"/>
  <c r="E206" i="2"/>
  <c r="H34" i="3" s="1"/>
  <c r="J34" i="3" s="1"/>
  <c r="A86" i="2"/>
  <c r="A92" i="2" s="1"/>
  <c r="A98" i="2" s="1"/>
  <c r="A107" i="2" s="1"/>
  <c r="A115" i="2" s="1"/>
  <c r="A123" i="2" s="1"/>
  <c r="A133" i="2" s="1"/>
  <c r="A143" i="2" s="1"/>
  <c r="A152" i="2" l="1"/>
  <c r="A161" i="2" s="1"/>
  <c r="A170" i="2" s="1"/>
  <c r="A180" i="2" s="1"/>
  <c r="A187" i="2" s="1"/>
  <c r="A194" i="2" s="1"/>
  <c r="A201" i="2" s="1"/>
  <c r="A208" i="2" s="1"/>
  <c r="A215" i="2" s="1"/>
  <c r="A224" i="2" s="1"/>
  <c r="A15" i="3" l="1"/>
  <c r="A16" i="3" s="1"/>
  <c r="A17" i="3" s="1"/>
  <c r="A18" i="3" s="1"/>
  <c r="A19" i="3" l="1"/>
  <c r="A20" i="3" s="1"/>
  <c r="A21" i="3" s="1"/>
  <c r="A22" i="3" s="1"/>
  <c r="A23" i="3" s="1"/>
  <c r="A24" i="3" l="1"/>
  <c r="A25" i="3" l="1"/>
  <c r="A26" i="3" s="1"/>
  <c r="A27" i="3" s="1"/>
  <c r="A28" i="3" s="1"/>
  <c r="A29" i="3" s="1"/>
  <c r="A30" i="3" s="1"/>
  <c r="A31" i="3" s="1"/>
  <c r="A32" i="3" s="1"/>
  <c r="A33" i="3" s="1"/>
  <c r="A34" i="3" s="1"/>
  <c r="A35" i="3" s="1"/>
  <c r="A36" i="3" s="1"/>
  <c r="A37" i="3" s="1"/>
  <c r="A38" i="3" s="1"/>
  <c r="J16" i="3" l="1"/>
  <c r="J15" i="3"/>
  <c r="D62" i="3"/>
  <c r="J19" i="3" l="1"/>
  <c r="J22" i="3"/>
  <c r="J25" i="3"/>
  <c r="J20" i="3"/>
  <c r="J21" i="3"/>
  <c r="J23" i="3"/>
  <c r="J18" i="3"/>
  <c r="J14" i="3"/>
  <c r="J17" i="3"/>
  <c r="J24" i="3" l="1"/>
  <c r="J39" i="3" s="1"/>
  <c r="E50" i="3" l="1"/>
  <c r="E53" i="3" s="1"/>
</calcChain>
</file>

<file path=xl/sharedStrings.xml><?xml version="1.0" encoding="utf-8"?>
<sst xmlns="http://schemas.openxmlformats.org/spreadsheetml/2006/main" count="574" uniqueCount="410">
  <si>
    <t>Data Program Studi Yang Dievaluasi</t>
  </si>
  <si>
    <t>Nama Perguruan Tinggi</t>
  </si>
  <si>
    <t xml:space="preserve">Nama Fakultas            </t>
  </si>
  <si>
    <t xml:space="preserve">Nama Program Studi    </t>
  </si>
  <si>
    <t xml:space="preserve">Jenjang                      </t>
  </si>
  <si>
    <t xml:space="preserve">Tanggal Penilaian        </t>
  </si>
  <si>
    <t>Data Evaluator</t>
  </si>
  <si>
    <t xml:space="preserve">Nama Evaluator           </t>
  </si>
  <si>
    <t xml:space="preserve">Perguruan Tinggi Asal  </t>
  </si>
  <si>
    <t xml:space="preserve">Program Studi Asal      </t>
  </si>
  <si>
    <t xml:space="preserve">Akreditasi Prodi           </t>
  </si>
  <si>
    <t>NO.</t>
  </si>
  <si>
    <t>BUTIR</t>
  </si>
  <si>
    <t>Nilai</t>
  </si>
  <si>
    <t>INFORMASI DARI INSTRUMEN 
PROGRAM STUDI BARU</t>
  </si>
  <si>
    <t>Tidak menguraikan profil lulusan</t>
  </si>
  <si>
    <t>Tidak ada susunan mata kuliah</t>
  </si>
  <si>
    <t>Susunan mata kuliah memenuhi aspek 1) atau 2)</t>
  </si>
  <si>
    <t>Susunan mata kuliah memenuhi aspek 1) dan 2)</t>
  </si>
  <si>
    <t xml:space="preserve">Susunan mata kuliah memenuhi aspek 1), 2), dan satu aspek lainnya </t>
  </si>
  <si>
    <t>Susunan mata kuliah memenuhi empat aspek</t>
  </si>
  <si>
    <t>Tidak ada datanya</t>
  </si>
  <si>
    <t>FORMAT 1. LAPORAN ASESMEN KECUKUPAN PROGRAM STUDI BARU</t>
  </si>
  <si>
    <t>NILAI</t>
  </si>
  <si>
    <t>BOBOT</t>
  </si>
  <si>
    <t>H</t>
  </si>
  <si>
    <t>NILAI TERBOBOTI</t>
  </si>
  <si>
    <t>ASPEK PENILAIAN</t>
  </si>
  <si>
    <t>Total Nilai (terboboti) yang diperoleh</t>
  </si>
  <si>
    <t>Keterangan</t>
  </si>
  <si>
    <t>No.</t>
  </si>
  <si>
    <t>Butir</t>
  </si>
  <si>
    <t>Kriteria</t>
  </si>
  <si>
    <t>Bobot Kriteria</t>
  </si>
  <si>
    <t>Elemen</t>
  </si>
  <si>
    <t>Bobot Butir</t>
  </si>
  <si>
    <t>Komentar Umum Penilaian Seluruh Kriteria</t>
  </si>
  <si>
    <t xml:space="preserve">                                       </t>
  </si>
  <si>
    <t xml:space="preserve">                    </t>
  </si>
  <si>
    <t>YANG DIISI HANYA SEL YANG BERWARNA KUNING</t>
  </si>
  <si>
    <t>2.1.1</t>
  </si>
  <si>
    <t>2.1.2</t>
  </si>
  <si>
    <t>Penjelasan mengenai profil tidak relevan</t>
  </si>
  <si>
    <t>Simpulan</t>
  </si>
  <si>
    <t>SW</t>
  </si>
  <si>
    <t>SD</t>
  </si>
  <si>
    <t>Luas total ruang kuliah (m2)</t>
  </si>
  <si>
    <t>Kapasitas total</t>
  </si>
  <si>
    <t>Luas total ruang kerja dosen (m2)</t>
  </si>
  <si>
    <t>Luas ruang kerja per dosen</t>
  </si>
  <si>
    <t>Luas ruang kuliah per mahasiswa</t>
  </si>
  <si>
    <t>Luas total ruang kerja pegawai (m2)</t>
  </si>
  <si>
    <t>Luas ruang kerja per pegawai</t>
  </si>
  <si>
    <t>A</t>
  </si>
  <si>
    <t>B</t>
  </si>
  <si>
    <t>Surat rekomendasi L2DIKTI</t>
  </si>
  <si>
    <t>C</t>
  </si>
  <si>
    <t>Pakta integritas</t>
  </si>
  <si>
    <t>Ada</t>
  </si>
  <si>
    <t>Tidak Ada</t>
  </si>
  <si>
    <t>Pemenuhan Persyaratan Administratif</t>
  </si>
  <si>
    <t>Persyaratan administratif</t>
  </si>
  <si>
    <t>Surat pertimbangan Senat Perguruan Tinggi</t>
  </si>
  <si>
    <t>D</t>
  </si>
  <si>
    <t>E</t>
  </si>
  <si>
    <t>Surat persetujuan badan penyelenggara tentang pembukaan prodi yang diusulkan</t>
  </si>
  <si>
    <t>1.2</t>
  </si>
  <si>
    <t>Tingkat pendidikan setara KKNI jenjang 9 dan memiliki sertifikat kompetensi dokter hewan spesialis</t>
  </si>
  <si>
    <t>Tingkat pendidikan setara KKNI jenjang 9 dan memiliki sertifikat kompetensi dokter hewan</t>
  </si>
  <si>
    <t>Tingkat pendidikan setara KKNI jenjang 8 sesuai program studi dan memiliki sertifikat kompetensi dokter hewan</t>
  </si>
  <si>
    <t>Tidak ada penjelasan</t>
  </si>
  <si>
    <t>Ketua Prodi pernah mengikuti pertemuan organisasi atau forum profesi tingkat nasional minimal 5 kali dan internasional 2 kali dalam waktu 5 tahun terakhir</t>
  </si>
  <si>
    <t>Ketua Prodi pernah mengikuti pertemuan organisasi atau forum profesi tingkat nasional minimal 5 kali dan internasional 1 kali dalam waktu 5 tahun terakhir</t>
  </si>
  <si>
    <t>Ketua Prodi pernah mengikuti pertemuan organisasi atau forum profesi tingkat nasional minimal 5 kali dalam waktu 5 tahun terakhir</t>
  </si>
  <si>
    <t>Ketua Prodi pernah mengikuti pertemuan organisasi atau forum profesi tingkat nasional kurang dari 5 kali dalam waktu 5 tahun terakhir</t>
  </si>
  <si>
    <t xml:space="preserve">                                                                                                      </t>
  </si>
  <si>
    <t>3.3</t>
  </si>
  <si>
    <t>INSTRUMEN PROGRAM STUDI BARU PENDIDIKAN PROFESI DOKTER HEWAN</t>
  </si>
  <si>
    <t xml:space="preserve">Catatan:
RPS paling sedikit memuat:
1. Nama program studi, nama dan kode mata kuliah, semester, sks, nama dosen pengampu
2. Capaian pembelajaran lulusan yang dibebankan pada mata kuliah
3. Kemampuan akhir yang direncanakan pada setiap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
</t>
  </si>
  <si>
    <t>F</t>
  </si>
  <si>
    <t>G</t>
  </si>
  <si>
    <t>Ruang tetap mahasiswa profesi</t>
  </si>
  <si>
    <t>Memiliki ruang tetap mahasiswa profesi minimal 1,5 x 2 m2/mahasiswa dilengkapi perabot kantor dan internet</t>
  </si>
  <si>
    <t xml:space="preserve">Tidak memiliki ruang tetap mahasiswa profesi </t>
  </si>
  <si>
    <t>Tersedia kurang 7 (tujuh) ruang akademik khusus untuk 9 bidang keahlian</t>
  </si>
  <si>
    <t xml:space="preserve">Tersedia minimum 7 (tujuh) ruang akademik khusus dengan perlengkapannya untuk 9 bidang keahlian </t>
  </si>
  <si>
    <t xml:space="preserve">Tersedia minimum 9 (sembilan) ruang akademik khusus dengan perlengkapannya untuk 9 bidang keahlian </t>
  </si>
  <si>
    <t>Tersedia minimum 9 (sembilan) ruang akademik khusus dengan perlengkapannya untuk 9 bidang keahlian disertai fasilitas lainnya</t>
  </si>
  <si>
    <t>Nomor</t>
  </si>
  <si>
    <t>Sub-Elemen</t>
  </si>
  <si>
    <t>Bobot Elemen</t>
  </si>
  <si>
    <t>Bobot Sub-Elemen</t>
  </si>
  <si>
    <t>3.  Unit Pengelola Program Studi</t>
  </si>
  <si>
    <t>3.1</t>
  </si>
  <si>
    <t>1.1</t>
  </si>
  <si>
    <t>Ketikkan disini penjelasan mengenai keunikan atau keunggulan program studi yang diusulkan</t>
  </si>
  <si>
    <t>Tidak mendeskripsikan/ menguraikan keunikan atau keunggulan program studi</t>
  </si>
  <si>
    <t>Pengusul menguraikan profil lulusan program studi yang berupa profesi atau jenis pekerjaan atau bentuk kerja lainnya dilengkapi dengan uraian ringkas setiap profil yang sesuai dengan program pendidikannya dan relevan dengan keunggulan program studi yang diusulkan</t>
  </si>
  <si>
    <t>Pengusul menguraikan profil lulusan program studi yang berupa profesi atau jenis pekerjaan atau bentuk kerja lainnya dilengkapi dengan uraian ringkas setiap profil yang sesuai dengan program pendidikannya dan namun tidak dikaitkan relevansinya dengan keunggulan program studi yang diusulkan</t>
  </si>
  <si>
    <t>Pengusul menguraikan profil lulusan program studi yang berupa profesi atau jenis pekerjaan atau bentuk kerja lainnya dilengkapi dengan uraian ringkas setiap profil namun hanya sebagian yang relevan dengan keunggulan program studi yang diusulkan</t>
  </si>
  <si>
    <t>Rumusan capaian pembelajaran program studi mencakup 4 (empat) aspek</t>
  </si>
  <si>
    <t>Rumusan capaian pembelajaran program studi mencakup 3 (tiga) aspek pertama</t>
  </si>
  <si>
    <t>Rumusan capaian pembelajaran program studi mencakup aspek 1, 2 dan satu aspek lainnya</t>
  </si>
  <si>
    <t xml:space="preserve">Rumusan capaian pembelajaran program studi mencakup kurang dari 3 (tiga) aspek </t>
  </si>
  <si>
    <t>Tidak ada rumusan capaian pembelajaran atau penjelasannya tidak sesuai</t>
  </si>
  <si>
    <t>1.3</t>
  </si>
  <si>
    <t>1.4.1</t>
  </si>
  <si>
    <t>1.4.2</t>
  </si>
  <si>
    <t>Mutu RPS (Rencana Pembelajaran Semester) dari 5 (lima) mata kuliah penciri program sarjana dan 5 (lima) mata kuliah pada tahap profesi yang dilampirkan</t>
  </si>
  <si>
    <t>2.3.1</t>
  </si>
  <si>
    <t>2.3.2</t>
  </si>
  <si>
    <t>2.4.1</t>
  </si>
  <si>
    <t>2.5</t>
  </si>
  <si>
    <t>3.1.1</t>
  </si>
  <si>
    <t>Ketikkan disini penjelasan tentang rancangan tata kerja dan organisasi yang mencakup lima aspek</t>
  </si>
  <si>
    <t>3.1.2</t>
  </si>
  <si>
    <t>Ketikkan disini penjelasan tentang rancangan tata kelola yang mencakup lima aspek</t>
  </si>
  <si>
    <r>
      <t xml:space="preserve">Jika tidak menjelaskan rencana perwujudan </t>
    </r>
    <r>
      <rPr>
        <i/>
        <sz val="10"/>
        <rFont val="Arial Narrow"/>
        <family val="2"/>
      </rPr>
      <t>good governance</t>
    </r>
  </si>
  <si>
    <t>3.2</t>
  </si>
  <si>
    <t xml:space="preserve">Jelaskan rencana sistem penjaminan mutu program studi </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</si>
  <si>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</si>
  <si>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</si>
  <si>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</si>
  <si>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</si>
  <si>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</si>
  <si>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Ruang Kerja Dosen (gunakan data Butir 3.3.1)</t>
  </si>
  <si>
    <t>Ruang Kerja Pegawai/Kantor dan Administrasi (gunakan data Butir 3.3.1)</t>
  </si>
  <si>
    <t>Ruang Seminar/Diskusi (gunakan data Butir 3.3.1)</t>
  </si>
  <si>
    <t>3.3.1.1</t>
  </si>
  <si>
    <t>3.3.1.2</t>
  </si>
  <si>
    <t>3.3.1.3</t>
  </si>
  <si>
    <t>3.3.1.4</t>
  </si>
  <si>
    <t>3.3.2</t>
  </si>
  <si>
    <t>3.3.3</t>
  </si>
  <si>
    <t>3.3.4</t>
  </si>
  <si>
    <t>Ketikkan disini penjelasan mengenai profil lulusan program studi</t>
  </si>
  <si>
    <t>Ketikkan disini penjelasan tentang capaian pembelajaran dari program studi</t>
  </si>
  <si>
    <t>Ketikkan disini penjelasan mengenai susunan mata kuliah per semester pada tahap profesi</t>
  </si>
  <si>
    <t>Ketikkan disini penjelasan mengenai susunan mata kuliah program studi pada tahap sarjana. Periksa keberadaan empat mata kuliah wajib (Pancasila, Bahasa Indonesia, Pendidikan Agama, dan Pendidikan Kewarganegaraan)</t>
  </si>
  <si>
    <t>1.5</t>
  </si>
  <si>
    <t>Ketikkan disini mutu RPS untuk 5 (lima) mata kuliah penciri program sarjana dan 5 (lima) mata kuliah pada tahap profesi</t>
  </si>
  <si>
    <t>Ketikkan disini penjelasan mengenai jumlah, kualifikasi, dan status calon dosen tetap tahap profesi</t>
  </si>
  <si>
    <t>Ketikkan disini penjelasan mengenai jumlah, kualifikasi, dan status calon dosen tetap tahap sarjana</t>
  </si>
  <si>
    <t>2.2</t>
  </si>
  <si>
    <t>Ketikkan disini penjelasan mengenai kualifikasi dosen pembimbing praktik profesi</t>
  </si>
  <si>
    <t>Ketikkan disini penjelasan tentang tingkat pendidikan calon ketua program studi</t>
  </si>
  <si>
    <t>Ketikkan disini penjelasan mengenai pengalaman pertemuan organisasi atau forum profesi calon ketua program studi</t>
  </si>
  <si>
    <t>Ketikkan disini penjelasan mengenai jumlah dan kualifikasi tenaga kependidikan</t>
  </si>
  <si>
    <t>Jumlah dan kualifikasi tenaga kependidikan:</t>
  </si>
  <si>
    <t>Ketikkan disini penjelasan tentang luas, kapasitas, dan status ruang kuliah</t>
  </si>
  <si>
    <t>Ketikkan disini penjelasan tentang luas, kapasitas, dan status ruang kerja dosen</t>
  </si>
  <si>
    <t>Ketikkan disini penjelasan tentang luas, kapasitas, dan status ruang kerja pegawai</t>
  </si>
  <si>
    <t>Ketikkan disini penjelasan tentang luas, kapasitas, dan status ruang seminar/diskusi</t>
  </si>
  <si>
    <t>Ketikkan disini penjelasan tentang luas, kapasitas, dan status ruang tetap mahasiswa profesi</t>
  </si>
  <si>
    <t>Ketikkan disini penjelasan tentang jumlah dan jenis laboratorium diagnostik</t>
  </si>
  <si>
    <t>Ketikkan disini penjelasan tentang rumah sakit hewan untuk praktik mahasiswa</t>
  </si>
  <si>
    <t>Ketikkan disini komentar umum yang mencakup kelebihan dan kekurangan usulan Prodi Profesi Dokter Hewan</t>
  </si>
  <si>
    <t>Nomor Butir</t>
  </si>
  <si>
    <t xml:space="preserve">Profil lulusan (profesi, jenis pekerjaan, bentuk kerja) program studi yang diusulkan </t>
  </si>
  <si>
    <t>dilengkapi dengan uraian ringkas kompetensi setiap profil yang sesuai dengan pendidikan profesi dokter hewan, dan keterkaitan profil dengan keunggulan program studi</t>
  </si>
  <si>
    <t xml:space="preserve">Capaian pembelajaran dari program studi yang diusulkan  </t>
  </si>
  <si>
    <t xml:space="preserve">1. Keberadaan 4 mata kuliah wajib, 
2. Kesesuaian mata kuliah dengan rumusan capaian pembelajaran 
3. Urutan mata kuliah, dan 
4. Beban sks per semester wajar </t>
  </si>
  <si>
    <t>2. Sumber Daya Manusia</t>
  </si>
  <si>
    <t>1. Kurikulum</t>
  </si>
  <si>
    <t xml:space="preserve">Organisasi dan Tata Kerja Unit Pengelola Program Studi.     </t>
  </si>
  <si>
    <t>a. Lima unsur unit pengelola program studi: 
   1) unsur penyusun kebijakan; 
   2) unsur pelaksana akademik; 
   3) unsur pengawas dan penjaminan mutu; 
   4) unsur penunjang akademik atau sumber belajar; dan 
   5) unsur pelaksana administrasi atau tata usaha; dan 
b. penjelasan tata kerja dan tata hubungan</t>
  </si>
  <si>
    <t>yang mampu menjamin terwujudnya visi, terlaksanakannya misi, tercapainya tujuan, dan berhasilnya strategi yang digunakan secara: 1) Kredibel, 2) Transparan, 3) Akuntabel, 4) Bertanggung jawab, dan 5) Adil</t>
  </si>
  <si>
    <t xml:space="preserve">Keterlaksanaan Sistem Penjaminan Mutu Internal </t>
  </si>
  <si>
    <t>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(jika ada); dan 5) memiliki external benchmarking dalam peningkatan mutu (jika ada).</t>
  </si>
  <si>
    <t xml:space="preserve">Ketersediaan ruang akademik khusus berupa laboratorium diagnostik </t>
  </si>
  <si>
    <t>(yang mencakup bidang keahlian mikrobiologi, parasitologi, patologi klinik, nekropsi, farmasi veteriner, ruang bedah, ruang penyakit dalam, kesmavet dan reproduksi)  lahan praktik atau tempat praktik lainnya harus disediakan dengan luas ruang yang memenuhi syarat gerak dan spesifikasi aktivitas praktikum, dan didasarkan pada efektivitas keberlangsungan proses pembelajaran untuk ketercapaian capaian pembelajaran praktik</t>
  </si>
  <si>
    <t>1.4</t>
  </si>
  <si>
    <t>2.1</t>
  </si>
  <si>
    <t>2.4</t>
  </si>
  <si>
    <t>Rasio Dosen dan Mahasiswa</t>
  </si>
  <si>
    <t>2.3</t>
  </si>
  <si>
    <t>Rekam Jejak Pendidikan, Keilmuan dan Aktivitas Keilmiahan calon Koordinator Program Studi</t>
  </si>
  <si>
    <t xml:space="preserve">Sarana dan Prasarana.     </t>
  </si>
  <si>
    <t>Skor</t>
  </si>
  <si>
    <t>Skor x Bobot</t>
  </si>
  <si>
    <t>Program</t>
  </si>
  <si>
    <t xml:space="preserve">Keunggulan program studi yang diusulkan  </t>
  </si>
  <si>
    <t>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nasional atau internasional  dan (3) kebutuhan pelayanan kesehatan hewan di wilayah PT pengusul</t>
  </si>
  <si>
    <t>keunggulan program studi disusun berdasarkan kurang dari tiga aspek dan sub-aspek</t>
  </si>
  <si>
    <t xml:space="preserve">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nasional dan (3) kebutuhan pelayanan kesehatan hewan di wilayah PT pengusul  </t>
  </si>
  <si>
    <t xml:space="preserve">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internasional  dan (3) kebutuhan pelayanan kesehatan hewan di wilayah PT pengusul </t>
  </si>
  <si>
    <t>merujuk (1) deskripsi capaian pembelajaran SN Dikti (Permenristekdikti No 3 Tahun 2020), (2) level 7 Kerangka Kualifikasi Nasional Indonesia (Perpres Nomor 8 Tahun 2012), (3) aspek pengetahuan dan keterampilan khusus mengacu kepada keputusan bersama PB PDHI  dan AFKHI (Kompetensi Dokter Hewan Indonesia), dan (4) relevansinya dengan keunggulan program studi</t>
  </si>
  <si>
    <t>Susunan mata kuliah profesi memenuhi tiga aspek</t>
  </si>
  <si>
    <t>Susunan mata kuliah memenuhi aspek 1), dan 2)</t>
  </si>
  <si>
    <t>Susunan mata kuliah memenuhi aspek 1)</t>
  </si>
  <si>
    <t>Tidak ada nilai 1</t>
  </si>
  <si>
    <t>Tidak ada RPS</t>
  </si>
  <si>
    <t>I</t>
  </si>
  <si>
    <t>Perguruan Tinggi</t>
  </si>
  <si>
    <t>J</t>
  </si>
  <si>
    <t>Ketikkan disini penjelasan mengenai Nomor dan Tanggal dokumen yang disertakan</t>
  </si>
  <si>
    <t>Dokumen Kerjasama pemanfaatan wahana praktik lain</t>
  </si>
  <si>
    <t>PTN</t>
  </si>
  <si>
    <t>PTS</t>
  </si>
  <si>
    <r>
      <t xml:space="preserve">Sertitikat akreditasi perguruan tinggi dengan peringkat minimal B atau Baik Sekali (isi dengan </t>
    </r>
    <r>
      <rPr>
        <b/>
        <sz val="10"/>
        <rFont val="Arial Narrow"/>
        <family val="2"/>
      </rPr>
      <t>Ada</t>
    </r>
    <r>
      <rPr>
        <sz val="10"/>
        <rFont val="Arial Narrow"/>
        <family val="2"/>
      </rPr>
      <t xml:space="preserve"> jika memiliki sertifikat akreditasi PT dengan peringkat B atau Baik Sekali atau A atau Unggul, diisi dengan </t>
    </r>
    <r>
      <rPr>
        <b/>
        <sz val="10"/>
        <rFont val="Arial Narrow"/>
        <family val="2"/>
      </rPr>
      <t>Tidak Ada</t>
    </r>
    <r>
      <rPr>
        <sz val="10"/>
        <rFont val="Arial Narrow"/>
        <family val="2"/>
      </rPr>
      <t xml:space="preserve"> jika akreditasi PT hanya Baik atau C atau Tidak Terakreditasi)</t>
    </r>
  </si>
  <si>
    <t>Lima orang calon dosen berkualifikasi pendidikan Magister/Magister Terapan dalam bidang ilmu pengetahuan dan teknologi yang relevan dengan Program Studi Kedokteran Hewan, atau setara dengan level 8 (delapan) KKNI</t>
  </si>
  <si>
    <t xml:space="preserve">Jumlah calon dosen tetap 5 (lima) orang atau lebih dan semuanya berkualifikasi akademik lulusan doktor/doktor terapan dalam bidang ilmu pengetahuan dan teknologi yang relevan dengan Program Studi Kedokteran Hewan </t>
  </si>
  <si>
    <t>Jumlah calon dosen tetap sebanyak 5 (lima) orang atau lebih dan berkualifikasi akademik lulusan doktor/doktor terapan dan magister/magister terapan dalam bidang ilmu pengetahuan dan teknologi yang relevan dengan Program Studi Kedokteran Hewan</t>
  </si>
  <si>
    <t>Jumlah calon dosen tetap sebanyak 5 (lima) orang atau lebih, semuanya berkualifikasi akademik lulusan magister veteriner atau doktor kedokteran hewan/veteriner, atau setara dengan level 8 (delapan) atau 9 (sembilan) KKNI</t>
  </si>
  <si>
    <t xml:space="preserve">Jumlah calon dosen tetap sebanyak 5 (lima) orang atau lebih berprofesi dokter hewan dengan kualifikasi akademik lulusan magister veteriner, atau setara dengan level 8 (delapan) KKNI, atau lulusan profesi dokter hewan dengan pengalaman praktik sedikitnya selama 2 (dua) tahun. </t>
  </si>
  <si>
    <t xml:space="preserve">Jumlah calon dosen tetap sebanyak 5 (lima) orang atau lebih berkualifikasi akademik lulusan program profesi Dokter Hewan dengan pengalaman praktik dokter hewan sedikitnya selama 2 (dua) tahun </t>
  </si>
  <si>
    <t>Tidak memiliki dosen pembimbing praktik profesi atau calon pembimbing praktik profesi tidak memenuhi persyaratan</t>
  </si>
  <si>
    <t>Susunan mata kuliah per semester pada tahap akademik/sarjana memenuhi aspek:</t>
  </si>
  <si>
    <t>Susunan mata kuliah per semester pada tahap profesi memenuhi aspek:</t>
  </si>
  <si>
    <t>Sub-sub Elemen</t>
  </si>
  <si>
    <t>3.3.1</t>
  </si>
  <si>
    <t>Struktur Kurikulum</t>
  </si>
  <si>
    <t>Profil Calon Dosen Tetap</t>
  </si>
  <si>
    <t>Profil Calon Dosen Tetap (jumlah, kualifikasi, dan status calon dosen tetap) tahap akademik/sarjana</t>
  </si>
  <si>
    <t>Profil Calon Dosen Tetap (jumlah, kualifikasi, dan status calon dosen tetap) tahap profesi</t>
  </si>
  <si>
    <t>Rasio dosen mahasiswa pada tahap akademik berdasarkan rencana pengembangan jumlah dosen disesuaikan dengan jumlah mahasiswa yang akan diterima dalam 4 (empat) tahun pertama pada program sarjana</t>
  </si>
  <si>
    <t>Rasio dosen mahasiswa sebesar 1 : 30</t>
  </si>
  <si>
    <t>Rasio dosen mahasiswa sebesar 1 : 15</t>
  </si>
  <si>
    <t>Rasio dosen mahasiswa sebesar 1 : 20</t>
  </si>
  <si>
    <t>Rasio dosen mahasiswa sebesar 1 : 8</t>
  </si>
  <si>
    <t>Rasio dosen mahasiswa sebesar 1 : 10</t>
  </si>
  <si>
    <t>Rasio dosen mahasiswa sebesar 1 : &gt; 30</t>
  </si>
  <si>
    <t>Ketikkan disini penjelasan mengenai rencana rasio dosen mahasiswa pada tahap akademik/sarjana</t>
  </si>
  <si>
    <t>Rencana jumlah dosen tetap pada 4 (empat) tahun pertama</t>
  </si>
  <si>
    <t>Rencana jumlah mahasiswa pada 4 (empat) tahun pertama</t>
  </si>
  <si>
    <t xml:space="preserve">Rasio dosen mahasiswa </t>
  </si>
  <si>
    <t>Rasio dosen mahasiswa sebesar 1 : &gt; 15</t>
  </si>
  <si>
    <t xml:space="preserve">Struktur organisasi Unit Pengelola Program Studi mencakup aspek: </t>
  </si>
  <si>
    <t>Bobot Sub-sub Elemen</t>
  </si>
  <si>
    <t>Persyaratan substansi</t>
  </si>
  <si>
    <t>Penilaian</t>
  </si>
  <si>
    <t>Indikator</t>
  </si>
  <si>
    <t>1.  Kurikulum</t>
  </si>
  <si>
    <t>1.1  Keunggulan Program Studi.</t>
  </si>
  <si>
    <t>Diminta</t>
  </si>
  <si>
    <t>1.2  Profil Lulusan Program Studi.</t>
  </si>
  <si>
    <t>1.3  Capaian Pembelajaran</t>
  </si>
  <si>
    <t>1.4  Struktur Kurikulum</t>
  </si>
  <si>
    <t>1.5  Rencana Pembelajaran Semester (RPS)</t>
  </si>
  <si>
    <t xml:space="preserve">3.1  Organisasi dan Tata Kerja Unit Pengelola Program Studi.     </t>
  </si>
  <si>
    <t>3.1.1 Organisasi dan Tata Kerja Unit Pengelola Program Studi (UPPS)</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</si>
  <si>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</si>
  <si>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Struktur organisasi memenuhi 5 (lima) aspek dilengkapi dengan tata kerja UPPS yang memperlihatkan kedudukan dan tata hubungan antara program studi yang diusulkan dan unit organisasi yang ada pada UPPS</t>
  </si>
  <si>
    <t>Struktur organisasi memenuhi 5 (lima) aspek dilengkapi dengan tata kerja UPPS dan kedudukan  antara program studi yang diusulkan dan unit organisasi yang ada pada UPPS</t>
  </si>
  <si>
    <t>Struktur organisasi memenuhi 5 (lima) aspek dilengkapi dengan tata kerja UPPS dan organisasi UPPS</t>
  </si>
  <si>
    <t>Struktur organisasi memenuhi kurang dari 5 (lima) aspek dan tidak dilengkapi dengan unit organisasi yang ada pada UPPS</t>
  </si>
  <si>
    <t>UPPS menunjukkan praktek baik penerapan tata pamong yang memenuhi 5 (lima) aspek</t>
  </si>
  <si>
    <t>UPPS menunjukkan praktek baik penerapan tata pamong yang memenuhi 4 (empat) aspek</t>
  </si>
  <si>
    <t>UPPS menunjukkan praktek baik penerapan tata pamong yang memenuhi 3 (tiga) aspek</t>
  </si>
  <si>
    <t>UPPS menunjukkan praktek baik penerapan tata pamong yang memenuhi 1 - 2 aspek</t>
  </si>
  <si>
    <t xml:space="preserve">UPPS tidak menunjukkan praktek baik penerapan tata pamong </t>
  </si>
  <si>
    <t xml:space="preserve">Luas  ruang kuliah &gt; 1 m2 dan berstatus SD </t>
  </si>
  <si>
    <t xml:space="preserve">Luas  ruang kuliah = 1 m2 </t>
  </si>
  <si>
    <t xml:space="preserve">Luas  ruang kuliah antara 0 - 1 m2 </t>
  </si>
  <si>
    <t>Luas  ruang dosen &gt; 4 m2 dan berstatus SD</t>
  </si>
  <si>
    <t xml:space="preserve">Luas  ruang dosen = 4 m2 </t>
  </si>
  <si>
    <t xml:space="preserve">Luas  ruang dosen antara 0 - 4 m2 </t>
  </si>
  <si>
    <t>Luas  ruang kantor &gt; 4 m2 dan berstatus SD</t>
  </si>
  <si>
    <t xml:space="preserve">Luas  ruang kantor = 4 m2 </t>
  </si>
  <si>
    <t xml:space="preserve">Luas  ruang kantor antara 0 - 4 m2 </t>
  </si>
  <si>
    <t>Tenaga kependidikan berjumlah lebih dari 3 (tiga) orang dan salah satu diantaranya berkualifikasi magister dan 1 (satu) orang pustakawan ditingkat perguruan tinggi dengan kualifikasi Diploma Tiga perpustakaan atau yang sejenis</t>
  </si>
  <si>
    <t>Tenaga kependidikan berjumlah lebih dari 2 (dua) orang atau berkualifikasi sarjana atau sarjana terapan dan 1 (satu) orang pustakawan ditingkat perguruan tinggi dengan kualifikasi Diploma Tiga perpustakaan atau yang sejenis</t>
  </si>
  <si>
    <t>Tenaga kependidikan berjumlah 2 (dua) orang atau lebih dengan kualifikasi Diploma Tiga dan 1 (satu) orang pustakawan ditingkat perguruan tinggi dengan kualifikasi Diploma Tiga perpustakaan atau yang sejenis</t>
  </si>
  <si>
    <t>Jumlah dan kualifikasi tenaga kependidikan tidak memenuhi persyaratan</t>
  </si>
  <si>
    <t>Catatan *</t>
  </si>
  <si>
    <t xml:space="preserve">Persyaratan administratif, selain aspek legalitas badan penyelenggara, yang diperiksa keberadaannya adalah (1) Rekomendasi LLDikti,  (2) Surat Persetujuan Tertulis Badan Penyelenggara, (3) Surat Rekomendasi Tertulis Senat PT, dan (4) Pakta Integritas. </t>
  </si>
  <si>
    <t>Nilai SPMI tidak boleh kurang dari 2</t>
  </si>
  <si>
    <t>Program studi dinyatakan terakreditasi aspek administratif terpenuhi semua, skor total &gt;= 200, dan SPMI memiliki skor &gt;= 2</t>
  </si>
  <si>
    <t>Program Profesi Dokter Hewan</t>
  </si>
  <si>
    <t>Keunggulan kurikulum program studi yang diusulkan 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nasional atau internasional  dan (3) kebutuhan pelayanan kesehatan hewan di wilayah PT pengusul</t>
  </si>
  <si>
    <r>
      <t xml:space="preserve">Tidak menjelaskan rencana struktur organisasi dan tata kerja </t>
    </r>
    <r>
      <rPr>
        <b/>
        <sz val="11"/>
        <rFont val="Arial Narrow"/>
        <family val="2"/>
      </rPr>
      <t>UPPS</t>
    </r>
  </si>
  <si>
    <r>
      <t>Keterlaksanaan Sistem Penjaminan Mutu Internal berdasarkan keberadaan 5 (lima) aspek: 1) dokumen legal pembentukan unsur pelaksana penjaminan mutu; 2) ketersediaan dokumen SPMI: kebijakan SPMI, manual SPMI, standar SPMI, dan formulir SPMI; 3) terlaksananya siklus penjaminan mutu (siklus PPEPP); 4) bukti sahih efektivitas pelaksanaan penjaminan mutu (</t>
    </r>
    <r>
      <rPr>
        <b/>
        <sz val="11"/>
        <rFont val="Arial Narrow"/>
        <family val="2"/>
      </rPr>
      <t>jika ada</t>
    </r>
    <r>
      <rPr>
        <sz val="11"/>
        <rFont val="Arial Narrow"/>
        <family val="2"/>
      </rPr>
      <t xml:space="preserve">); 5) memiliki </t>
    </r>
    <r>
      <rPr>
        <i/>
        <sz val="11"/>
        <rFont val="Arial Narrow"/>
        <family val="2"/>
      </rPr>
      <t>external benchmarking</t>
    </r>
    <r>
      <rPr>
        <sz val="11"/>
        <rFont val="Arial Narrow"/>
        <family val="2"/>
      </rPr>
      <t xml:space="preserve"> dalam peningkatan mutu (</t>
    </r>
    <r>
      <rPr>
        <b/>
        <sz val="11"/>
        <rFont val="Arial Narrow"/>
        <family val="2"/>
      </rPr>
      <t>jika ada</t>
    </r>
    <r>
      <rPr>
        <sz val="11"/>
        <rFont val="Arial Narrow"/>
        <family val="2"/>
      </rPr>
      <t>).</t>
    </r>
  </si>
  <si>
    <t>tidak mendeskripsikan/ menguraikan keunikan atau keunggulan program studi</t>
  </si>
  <si>
    <t>Profil lulusan (profesi, jenis pekerjaan, bentuk kerja) program studi yang diusulkan dilengkapi dengan uraian ringkas kompetensi setiap profil yang sesuai dengan pendidikan profesi dokter hewan, dan keterkaitan profil dengan keunggulan program studi</t>
  </si>
  <si>
    <t xml:space="preserve">Capaian pembelajaran dari program studi yang diusulkan merujuk (1) deskripsi capaian pembelajaran SN Dikti (Permenristekdikti No 3 Tahun 2020), (2) level 7 Kerangka Kualifikasi Nasional Indonesia (Perpres Nomor 8 Tahun 2012), (3) aspek pengetahuan dan keterampilan khusus mengacu kepada keputusan bersama PB PDHI  dan AFKHI (Kompetensi Dokter Hewan Indonesia), dan (4) relevansinya dengan keunggulan program studi </t>
  </si>
  <si>
    <t xml:space="preserve">Susunan mata kuliah per semester pada tahap akademik/sarjana memenuhi aspek: 1. Keberadaan 4 mata kuliah wajib, 2. Kesesuaian mata kuliah dengan rumusan capaian pembelajaran, 3. Urutan mata kuliah, dan 4. Beban sks per semester wajar </t>
  </si>
  <si>
    <t>1.4.2 Susunan mata kuliah per semester pada tahap profesi</t>
  </si>
  <si>
    <t>1.4.1 Susunan mata kuliah per semester pada tahap akademik/sarjana</t>
  </si>
  <si>
    <t>Susunan mata kuliah per semester pada tahap profesi memenuhi aspek: 1. Memiliki sedikitnya mata kuliah/koas yang terdiri atas: Klinik penyakit dalam, klinik bedah, kesehatan masyarakat veteriner, kesehatan reproduksi, farmasi veteriner, diagnosa laboratorik (mikrobologi, parasitologi, patologi, patologi klinik), 2. Beban belajar paling sedikit 36 sks dengan masa belajar 3 (tiga) semester, 3. keunggulan program studi dalam penanganan kesehatan hewan berdasarkan kearifan dan potensi lokal dituangkan dalam bentuk mata kuliah</t>
  </si>
  <si>
    <t>1. Memiliki sedikitnya mata kuliah/koas yang terdiri atas: Klinik penyakit dalam, klinik bedah, kesehatan masyarakat veteriner, kesehatan reproduksi, farmasi veteriner, diagnosa laboratorik (mikrobologi, parasitologi, patologi, patologi klinik)
2. Beban belajar paling sedikit 36 sks dengan masa belajar 3 (tiga) semester
3. keunggulan program studi dalam penanganan kesehatan hewan berdasarkan kearifan dan potensi lokal dituangkan dalam bentuk mata kuliah</t>
  </si>
  <si>
    <t>Mutu RPS (Rencana Pembelajaran Semester) dari 5 (lima) mata kuliah penciri program sarjana dan 5 (lima) mata kuliah pada tahap profesi yang dilampirkan memenuhi 9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</si>
  <si>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Lima (lima) mata kuliah penciri program studi pada tahap akademik dan 5 (lima) mata kuliah penciri program studi pada tahap profesi dilengkapi RPS yang bermutu (format lengkap mencakup 9 butir) dengan menggunakan referensi yang relevan dan mutakhir</t>
  </si>
  <si>
    <t>Lima (lima) mata kuliah penciri program studi pada tahap akademik dan 5 (lima) mata kuliah penciri program studi pada tahap profesi dilengkapi RPS yang bermutu (format lengkap mencakup 9 butir) dengan menggunakan referensi yang relevan</t>
  </si>
  <si>
    <t>Lima (lima) mata kuliah penciri program studi pada tahap akademik dan 5 (lima) mata kuliah penciri program studi pada tahap profesi dilengkapi RPS yang bermutu (format lengkap mencakup 9 butir)</t>
  </si>
  <si>
    <t>Hanya sebagian mata kuliah penciri profram studi pada tahap akademik dan profesi yang dilengkapi dengan RPS</t>
  </si>
  <si>
    <t xml:space="preserve">2.1  Profil Calon Dosen Tetap </t>
  </si>
  <si>
    <t>Jumlah, kualifikasi, dan status calon dosen tetap) tahap akademik/sarjana</t>
  </si>
  <si>
    <t>2.1.1 Profil Calon Dosen Tetap pada tahap akademik/sarjana</t>
  </si>
  <si>
    <t>Jumlah, kualifikasi, dan status calon dosen tetap) tahap profesi</t>
  </si>
  <si>
    <t>Tidak ada nilai &lt; 2</t>
  </si>
  <si>
    <t>2.2 Dosen Pembimbing Praktik Profesi</t>
  </si>
  <si>
    <t>2.3 Pendidikan dan rekam jejak calon koordinator program studi</t>
  </si>
  <si>
    <t xml:space="preserve">2.3.2 Pengalaman pertemuan organisasi atau forum profesi </t>
  </si>
  <si>
    <t xml:space="preserve">2.3.1 Tingkat pendidikan </t>
  </si>
  <si>
    <t>2.4 Rencana pengembangan dosen</t>
  </si>
  <si>
    <t>2.4.1 Rencana pengembangan dosen pada tahap akademik/ sarjana</t>
  </si>
  <si>
    <t>2.4.2 Rencana pengembangan dosen pada tahap profesi</t>
  </si>
  <si>
    <t>Rasio dosen tetap terhadap mahasiswa pada periode 4 (empat) tahun pertama tahap akademik/sarjana</t>
  </si>
  <si>
    <t>Rasio dosen tetap dan dosen pembimbing praktik profesi terhadap mahasiswa pada periode 2 (dua) tahun pertama tahap profesi</t>
  </si>
  <si>
    <t>Rasio dosen mahasiswa mencapai  1 : 15</t>
  </si>
  <si>
    <t>Rasio dosen mahasiswa mencapai       1 : &gt; 30</t>
  </si>
  <si>
    <t>60 x rasio dosen mahasiswa</t>
  </si>
  <si>
    <t>Rasio dosen mahasiswa mencapai  1 : 8</t>
  </si>
  <si>
    <t>2.5 Tenaga Kependidikan</t>
  </si>
  <si>
    <t>3.2 Keterlaksanaan Sistem Penjaminan Mutu Internal</t>
  </si>
  <si>
    <t>Ruang Kuliah, Ruang Dosen, Kantor &amp; Administrasi</t>
  </si>
  <si>
    <t>Sub-Sub-Elemen</t>
  </si>
  <si>
    <t>Luas dan status ruang kantor per pegawai</t>
  </si>
  <si>
    <t>Luas ruang diskusi per mahasiswa dan status</t>
  </si>
  <si>
    <t>Luas ruang kerja dosen per dosen dan status</t>
  </si>
  <si>
    <t>3.3.1 Ruang Kuliah, Ruang Dosen, Ruang Kantor &amp; Administrasi, dan Ruang Diskusi</t>
  </si>
  <si>
    <t>3.3.1.1 Ruang Kuliah</t>
  </si>
  <si>
    <t>3.3.1.2 Ruang Dosen</t>
  </si>
  <si>
    <t>3.3.1.3 Ruang Kantor &amp; Administrasi</t>
  </si>
  <si>
    <t>3.3.1.4 Ruang Diskusi</t>
  </si>
  <si>
    <t xml:space="preserve">Luas  ruang kuliah &gt; 1,5 m2 dan berstatus SD </t>
  </si>
  <si>
    <t xml:space="preserve">Luas  ruang kuliah = 1,5 m2 </t>
  </si>
  <si>
    <t xml:space="preserve">Luas  ruang kuliah antara 0 - 1,5 m2 </t>
  </si>
  <si>
    <t>3.3.2  Ruang tetap mahasiswa profesi</t>
  </si>
  <si>
    <t>Memiliki ruang tetap mahasiswa profesi minimal 1 x 2 m2 per mahasiswa dilengkapi perabot kantor dan internet</t>
  </si>
  <si>
    <t>Memiliki ruang tetap mahasiswa profesi minimal 1 x 1,5 m2 per mahasiswa dilengkapi perabot kantor dan internet</t>
  </si>
  <si>
    <t>Tidak ada nilai &lt; 1</t>
  </si>
  <si>
    <t>Kepemilikan ruang tetap mahasiswa profesi ditinjau dari luasan per mahasiswa, status kepemilikan, dan kelengkapan</t>
  </si>
  <si>
    <t>3.3.3  Ruang akademik khusus dan peralatan</t>
  </si>
  <si>
    <t>Ketersediaan ruang akademik khusus berupa laboratorium diagnostik (yang mencakup bidang keahlian mikrobiologi, parasitologi, patologi klinik, nekropsi, farmasi veteriner, ruang bedah, ruang penyakit dalam, kesmavet dan reproduksi), lahan praktik atau tempat praktik lainnya harus disediakan dengan luas ruang yang memenuhi syarat gerak dan spesifikasi aktivitas praktikum, dan didasarkan pada efektivitas keberlangsungan proses pembelajaran untuk ketercapaian capaian pembelajaran praktik</t>
  </si>
  <si>
    <t>3.3.4 Rumah Sakit Hewan atau Klinik Hewan</t>
  </si>
  <si>
    <t>Kedokteran/Ilmu Kesehatan/MIPA</t>
  </si>
  <si>
    <t>Ruang Kuliah (gunakan data Butir 3.3.1 yang ada di instrumen)</t>
  </si>
  <si>
    <t>Luas total ruang seminar/diskusi (m2)</t>
  </si>
  <si>
    <t>Luas ruang seminar/mahasiswa</t>
  </si>
  <si>
    <t>Ruang akademik khusus berjumlah kurang dari 9 (sembilan)</t>
  </si>
  <si>
    <t>Ruang akademik khusus berjumlah 9 (sembilan), dan peralatan tersedia disetiap ruang akademik khusus. Ruangan dan peralatan sebagian milik UPPS</t>
  </si>
  <si>
    <t>Ruang akademik khusus berjumlah paling sedikit 9 (sembilan), dan peralatan tersedia disetiap ruang akademik khusus.  Ruang akademik  khusus dan peralatan semuanya milik UPPS</t>
  </si>
  <si>
    <t>Ruang akademik khusus berjumlah paling sedikit 9 (sembilan), peralatan tersedia disetiap ruang akademik khusus, dan dilengkapi dengan fasilitas pendukung. Semuanya milik UPPS</t>
  </si>
  <si>
    <t>Memiliki perjanjian kerja sama dengan wahana praktik atau Klinik Hewan pihak swasta/pemerintah daerah untuk kegiatan akademik</t>
  </si>
  <si>
    <t>K</t>
  </si>
  <si>
    <t>Memiliki klinik hewan sendiri dan memiliki MOA dengan rumah sakit hewan</t>
  </si>
  <si>
    <t>Memiliki MOA dengan rumah sakit hewan</t>
  </si>
  <si>
    <t>3.3.5</t>
  </si>
  <si>
    <t>Memiliki 3 (tiga) wahana dan MOA untuk wahana praktik lainnya</t>
  </si>
  <si>
    <t>Memiliki 2 (dua) wahana dan MOA untuk wahana praktik lainnya</t>
  </si>
  <si>
    <t>Memiliki 1 (satu) wahana dan MOA untuk wahana praktik lainnya</t>
  </si>
  <si>
    <t>Ketersediaan Wahana Praktik yang digunakan pada pembelajaran program sarjana dan program profesi</t>
  </si>
  <si>
    <t>3.3.5 Ketersediaan Wahana Praktik</t>
  </si>
  <si>
    <t>Ketersediaan Wahana Praktik</t>
  </si>
  <si>
    <t xml:space="preserve">Program Studi Kedokteran Hewan Program Sarjana dan Program Studi Profesi Dokter Hewan </t>
  </si>
  <si>
    <t>Sarjana dan Profesi</t>
  </si>
  <si>
    <t>Matriks Penilaian Pemenuhan Persyaratan Minimum Akreditasi Program Studi Kedokteran Hewan Program Sarjana dan Program Studi Profesi Dokter Hewan Program Profesi pada Perguruan Tinggi Penyelenggara Akademik</t>
  </si>
  <si>
    <t>Surat pemberitahuan ke Pengurus Besar Persatuan Dokter Hewan Indonesia</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</si>
  <si>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</si>
  <si>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</si>
  <si>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</si>
  <si>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</si>
  <si>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0"/>
        <rFont val="Arial Narrow"/>
        <family val="2"/>
      </rPr>
      <t>UPPS</t>
    </r>
  </si>
  <si>
    <t>Memenuhi 5 (lima) aspek</t>
  </si>
  <si>
    <t>Memenuhi 4 (empat) aspek</t>
  </si>
  <si>
    <t>Memenuhi 3 (tiga) aspek</t>
  </si>
  <si>
    <t>Memenuhi 1 - 2 aspek</t>
  </si>
  <si>
    <t>Ruang tetap mahasiswa profesi minimal 4 x 4 m2 dilengkapi perabot kantor dan internet</t>
  </si>
  <si>
    <t>Ruang tetap mahasiswa profesi minimal 3 x 4 m2 dilengkapi perabot kantor dan internet</t>
  </si>
  <si>
    <t>Ruang tetap mahasiswa profesi minimal 3 x 3 m2 dilengkapi perabot kantor dan internet</t>
  </si>
  <si>
    <t>Dosen pembimbing praktik profesi bergelar dokter hewan spesialis atau dokter hewan dengan gelar doktor veteriner berpengalaman minimum 3 (tiga) tahun dan semua dosen pembimbing praktik profesi memiliki surat tugas dari pemimpin instansi/lembaga tempat bekerja dan surat tugas dari pemimpin PT pengusul sebagai dosen pembimbing praktik profesi</t>
  </si>
  <si>
    <t>Dosen pembimbing praktik profesi bergelar dokter hewan dan magister veteriner dengan pengalaman minimum 3 (tiga) tahun dan semua dosen pembimbing praktik profesi memiliki surat tugas dari pemimpin instansi/lembaga tempat bekerja dan surat tugas dari pemimpin PT pengusul sebagai dosen pembimbing praktik profesi</t>
  </si>
  <si>
    <t>Dosen pembimbing praktik profesi bergelar dokter hewan  dengan  pengalaman kerja minimum 3 (tiga) tahun dan semua dosen pembimbing praktik profesi memiliki surat tugas dari pemimpin instansi/lembaga tempat bekerja dan surat tugas dari pemimpin PT pengusul sebagai dosen pembimbing praktik profesi</t>
  </si>
  <si>
    <t>Dosen pembimbing praktik profesi bergelar dokter hewan dengan  pengalaman kerja kurang dari 3 (tiga) tahun</t>
  </si>
  <si>
    <t>Kualifikasi dosen pembimbing praktik profesi pada saat pengusulan Program Studi Kedokteran Hewan Program Sarjana dan  Program Studi Profesi Dokter Hewan Program Profesi</t>
  </si>
  <si>
    <t>Kualifikasi pendidikan calon KoordinatorProgram Studi Kedokteran Hewan Program Sarjana dan  Program Studi Profesi Dokter Hewan Program Profesi</t>
  </si>
  <si>
    <t>Pengalaman pertemuan organisasi atau forum profesi tingkat nasional/ internasional dari calon Ketua Program Studi Kedokteran Hewan Program Sarjana dan  Program Studi Profesi Dokter Hewan Program Profesi</t>
  </si>
  <si>
    <t>Jumlah minimal tenaga kependidikan terdiri atas 5 (lima) orang tenaga kependidikan, masing-masing dengan seorang tenaga administrasi, 2 (dua) paramedis, seorang ahli madya farmasi dan seorang untuk melayani perpustakaan. Kualifikasi tenaga kependidikan minimal berijazah D3, berusia maksimum 56 tahun, dan bekerja penuh waktu 37.5 jam/minggu</t>
  </si>
  <si>
    <t>3.1.2  Perwujudan Good Governance dengan Melalui Lima Pilar Tata Pamong</t>
  </si>
  <si>
    <r>
      <t xml:space="preserve">Perwujudan </t>
    </r>
    <r>
      <rPr>
        <i/>
        <sz val="11"/>
        <rFont val="Arial Narrow"/>
        <family val="2"/>
      </rPr>
      <t>good governance</t>
    </r>
    <r>
      <rPr>
        <sz val="11"/>
        <rFont val="Arial Narrow"/>
        <family val="2"/>
      </rPr>
      <t xml:space="preserve"> melalui lima pilar tata pamong yang mampu menjamin terwujudnya visi, terlaksanakannya misi, tercapainya tujuan, dan berhasilnya strategi yang digunakan secara: 1) Kredibel, 2) Transparan, 3) Akuntabel, 4) Bertanggung jawab, dan 5) Adil</t>
    </r>
  </si>
  <si>
    <t>Luas ruang kuliah per mahasiswa dan status SD = milik sendiri atau SW/KS = sewa atau kontrak atau kerjasama</t>
  </si>
  <si>
    <t>Luas  ruang kuliah &gt; 1 m2 dan berstatus SW/KS</t>
  </si>
  <si>
    <t>Luas  ruang dosen &gt; 4 m2 dan berstatus SW/KS</t>
  </si>
  <si>
    <t>Luas  ruang kantor &gt; 4 m2 dan berstatus SW/KS</t>
  </si>
  <si>
    <t>Luas  ruang kuliah &gt; 1,5 m2 dan berstatus SW/KS</t>
  </si>
  <si>
    <r>
      <t>Ketersediaan rumah Sakit Hewan</t>
    </r>
    <r>
      <rPr>
        <strike/>
        <sz val="11"/>
        <rFont val="Arial Narrow"/>
        <family val="2"/>
      </rPr>
      <t xml:space="preserve"> </t>
    </r>
    <r>
      <rPr>
        <sz val="11"/>
        <rFont val="Arial Narrow"/>
        <family val="2"/>
      </rPr>
      <t>dan Klinik Hewan untuk fasilitas praktik langsung mahasiswa menangani kasus klinik guna pencapaian kompetensi klinik</t>
    </r>
  </si>
  <si>
    <t>Memiliki Rumah Sakit Hewan (RSH) dan Klinik Hewan sendiri  dengan perlekapan yang lengkap sesuai standar  dan direkomendasi oleh Asosiasi Rumah Sakit Hewan Indonesia (ARSHI)</t>
  </si>
  <si>
    <t>Surat perjanjian kerja sama (MOA) kesediaan pendampingan dari prodi yang sama (Kedokteran Hewan) dari PT lain yang terakreditasi A atau Unggul</t>
  </si>
  <si>
    <t>Bukti kepemilikan Rumah Sakit Hewan atau Dokumen Kerjasama (MoA) dengan Rumah Sakit Hewan bagi yang belum memiliki rumah sakit hewan</t>
  </si>
  <si>
    <t>Dosen pembimbing praktik profesi Pembimbing klinik/lapangan bergelar dokter hewan dan magister veteriner dengan pengalaman minimum 3 (tiga) tahun dan semua dosen pembimbing praktik profesi memiliki surat tugas dari pemimpin instansi/lembaga tempat bekerja dan surat tugas dari pemimpin PT pengusul sebagai dosen pembimbing praktik profesi</t>
  </si>
  <si>
    <r>
      <t xml:space="preserve">Dosen pembimbing praktik profesi </t>
    </r>
    <r>
      <rPr>
        <strike/>
        <sz val="10"/>
        <rFont val="Arial Narrow"/>
        <family val="2"/>
      </rPr>
      <t>Pembimbing klinik/lapangan</t>
    </r>
    <r>
      <rPr>
        <sz val="10"/>
        <rFont val="Arial Narrow"/>
        <family val="2"/>
      </rPr>
      <t xml:space="preserve"> bergelar dokter hewan  dengan  pengalaman kerja minimum 3 (tiga) tahun dan semua dosen pembimbing praktik profesi memiliki surat tugas dari pemimpin instansi/lembaga tempat bekerja dan surat tugas dari pemimpin PT pengusul sebagai dosen pembimbing praktik profesi</t>
    </r>
  </si>
  <si>
    <t>Tingkat pendidikan calon Koordinator pada program sarjana dan calon Koordinator program studi pada program profesi Dokter Hewan</t>
  </si>
  <si>
    <r>
      <t>Pengalaman pertemuan organisasi atau forum profesi tingkat nasional/internasional dari calon Koordinator Program Studi</t>
    </r>
    <r>
      <rPr>
        <strike/>
        <sz val="10"/>
        <rFont val="Arial Narrow"/>
        <family val="2"/>
      </rPr>
      <t xml:space="preserve"> </t>
    </r>
    <r>
      <rPr>
        <sz val="10"/>
        <rFont val="Arial Narrow"/>
        <family val="2"/>
      </rPr>
      <t>Kedokteran Hewan Program Sarjana dan  Program Studi Profesi Dokter Hewan Program Profesi</t>
    </r>
  </si>
  <si>
    <t>Rencana jumlah dosen tetap pada 2 (dua) tahun pertama</t>
  </si>
  <si>
    <t>Rencana jumlah mahasiswa pada 2 (dua) tahun pertama</t>
  </si>
  <si>
    <r>
      <t xml:space="preserve">Perwujudan </t>
    </r>
    <r>
      <rPr>
        <i/>
        <sz val="10"/>
        <rFont val="Arial Narrow"/>
        <family val="2"/>
      </rPr>
      <t>good governance</t>
    </r>
    <r>
      <rPr>
        <sz val="10"/>
        <rFont val="Arial Narrow"/>
        <family val="2"/>
      </rPr>
      <t xml:space="preserve"> dengan lima pilar tata pamong</t>
    </r>
  </si>
  <si>
    <t xml:space="preserve">Status (SD = milik sendiri; SW/KS = sewa/kontrak/kerjasama dll) </t>
  </si>
  <si>
    <t>Rumah Sakit Hewan  dan Klinik Hewan untuk fasilitas praktik langsung mahasiswa menangani kasus klinik guna pencapaian kompetensi klinik</t>
  </si>
  <si>
    <t>Memiliki Rumah Sakit Hewan dan Klinik Hewan sendiri</t>
  </si>
  <si>
    <t>Nomor Sub-Sub-Butir</t>
  </si>
  <si>
    <t>Nomor Sub-Butir</t>
  </si>
  <si>
    <t>2.4.2</t>
  </si>
  <si>
    <t>Ketikkan disini penjelasan mengenai rencana rasio dosen mahasiswa pada tahap profesi</t>
  </si>
  <si>
    <t>Rasio dosen mahasiswa pada tahap profesi berdasarkan rencana pengembangan jumlah dosen disesuaikan dengan jumlah mahasiswa yang akan diterima dalam 2 (dua) tahun pertama pada program profesi</t>
  </si>
  <si>
    <t>Ketersediaan wahana praktik yang digunakan pada pembelajaran program sarjana dan program profesi</t>
  </si>
  <si>
    <t>Tidak memiliki Rumah Sakit Hewan sendiri  tetapi bekerjasama dengan RSH pihak lain berdasarkan MoA, RSH dengan perlengkapan yang lengkap sesuai standar  dan direkomendasi oleh Asosiasi Rumah Sakit Hewan Indonesia (ARSHI)</t>
  </si>
  <si>
    <t>Tidak memiliki Rumah Sakit Hewan  tetapi bekerjasama dengan Klinik Hewan pihak lain berdasarkan MoA, Klinik Hewan  dengan perlengkapan yang lengkap sesuai standar sebuah Klinik Hewan dan direkomendasi oleh Asosiasi Rumah Sakit Hewan Indonesia (ARSHI)</t>
  </si>
  <si>
    <t>Ketikkan disini penjelasan tentang wahana praktik yang digunakan pada pembelajaran program sarjana dan program profesi</t>
  </si>
  <si>
    <t>Pengusul menguraikan profil lulusan program studi yang berupa profesi atau jenis pekerjaan atau bentuk kerja lainnya dilengkapi dengan uraian ringkas setiap profil yang sesuai dengan program pendidikannya  namun tidak dikaitkan relevansinya dengan keunggulan program studi yang diusulkan</t>
  </si>
  <si>
    <t>Lima (5) mata kuliah penciri program studi pada tahap akademik dan 5 (lima) mata kuliah penciri program studi pada tahap profesi dilengkapi RPS yang bermutu (format lengkap mencakup 9 butir) dengan menggunakan referensi yang relevan dan mutakhir</t>
  </si>
  <si>
    <t>Lima (5) mata kuliah penciri program studi pada tahap akademik dan 5 (lima) mata kuliah penciri program studi pada tahap profesi dilengkapi RPS yang bermutu (format lengkap mencakup 9 butir) dengan menggunakan referensi yang relevan</t>
  </si>
  <si>
    <t>Lima (5) mata kuliah penciri program studi pada tahap akademik dan 5 (lima) mata kuliah penciri program studi pada tahap profesi dilengkapi RPS yang bermutu (format lengkap mencakup 9 butir)</t>
  </si>
  <si>
    <r>
      <t xml:space="preserve">2.1.1 Profil Calon Dosen Tetap pada tahap </t>
    </r>
    <r>
      <rPr>
        <sz val="11"/>
        <color rgb="FFFF0000"/>
        <rFont val="Arial Narrow"/>
        <family val="2"/>
      </rPr>
      <t>profesi</t>
    </r>
  </si>
  <si>
    <r>
      <rPr>
        <sz val="11"/>
        <color theme="1"/>
        <rFont val="Arial Narrow"/>
        <family val="2"/>
      </rPr>
      <t>32 x r</t>
    </r>
    <r>
      <rPr>
        <sz val="11"/>
        <rFont val="Arial Narrow"/>
        <family val="2"/>
      </rPr>
      <t>asio dosen mahasiswa</t>
    </r>
  </si>
  <si>
    <t>Rasio dosen mahasiswa mencapai       1 : &gt; 16</t>
  </si>
  <si>
    <r>
      <t xml:space="preserve">Jumlah calon dosen tetap sebanyak 5 (lima) orang atau lebih berprofesi dokter hewan dengan kualifikasi akademik lulusan magister veteriner, atau setara dengan level 8 (delapan) KKNI, </t>
    </r>
    <r>
      <rPr>
        <sz val="11"/>
        <color theme="1"/>
        <rFont val="Arial Narrow"/>
        <family val="2"/>
      </rPr>
      <t xml:space="preserve">dengan pengalaman praktik sedikitnya selama 2 (dua) tahun. </t>
    </r>
  </si>
  <si>
    <t>Tidak memiliki Rumah Sakit Hewan  dan tidak bekerjasama dengan Klinik Hewan pihak lain. Klinik Hewan  dengan perlengkapan yang lengkap sesuai standar sebuah Klinik Hewan dan direkomendasi oleh Asosiasi Rumah Sakit Hewan Indonesia (ARSHI)</t>
  </si>
  <si>
    <t>Memiliki 1 (satu) wahana dan tidak ada MOA untuk wahana praktik lainnya, atau tidak memiliki wahana dan tidak ada MOA untuk wahana praktik</t>
  </si>
  <si>
    <t>Lampiran 2 Peraturan BAN-PT Nomor 9 Tahun 2021 tentang Pemenuhan Syarat Minimum Akreditasi Program Studi Sarjana Kedokteran Hewan dan Profesi Dokter Hewan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</si>
</sst>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F800]dddd\,\ mmmm\ dd\,\ yyyy"/>
    <numFmt numFmtId="165" formatCode="_-* #,##0.000_-;\-* #,##0.000_-;_-* &quot;-&quot;_-;_-@_-"/>
    <numFmt numFmtId="166" formatCode="0.00000"/>
  </numFmts>
  <fonts count="27" x14ac:knownFonts="1">
    <font>
      <sz val="11"/>
      <color theme="1"/>
      <name val="Calibri"/>
      <family val="2"/>
      <scheme val="minor"/>
    </font>
    <font>
      <sz val="11"/>
      <color indexed="8"/>
      <name val="Calibri"/>
      <family val="2"/>
    </font>
    <font>
      <sz val="10"/>
      <color theme="1"/>
      <name val="Arial Narrow"/>
      <family val="2"/>
    </font>
    <font>
      <b/>
      <sz val="20"/>
      <name val="Arial Narrow"/>
      <family val="2"/>
    </font>
    <font>
      <b/>
      <sz val="14"/>
      <name val="Arial Narrow"/>
      <family val="2"/>
    </font>
    <font>
      <b/>
      <sz val="11"/>
      <name val="Arial Narrow"/>
      <family val="2"/>
    </font>
    <font>
      <sz val="10"/>
      <name val="Arial Narrow"/>
      <family val="2"/>
    </font>
    <font>
      <sz val="10"/>
      <color indexed="8"/>
      <name val="Arial Narrow"/>
      <family val="2"/>
    </font>
    <font>
      <b/>
      <sz val="10"/>
      <color indexed="8"/>
      <name val="Arial Narrow"/>
      <family val="2"/>
    </font>
    <font>
      <b/>
      <sz val="10"/>
      <name val="Arial Narrow"/>
      <family val="2"/>
    </font>
    <font>
      <sz val="14"/>
      <name val="Arial Narrow"/>
      <family val="2"/>
    </font>
    <font>
      <sz val="11"/>
      <color theme="1"/>
      <name val="Calibri"/>
      <family val="2"/>
      <scheme val="minor"/>
    </font>
    <font>
      <b/>
      <sz val="10"/>
      <color theme="1"/>
      <name val="Arial Narrow"/>
      <family val="2"/>
    </font>
    <font>
      <sz val="11"/>
      <name val="Arial Narrow"/>
      <family val="2"/>
    </font>
    <font>
      <u/>
      <sz val="10"/>
      <name val="Arial Narrow"/>
      <family val="2"/>
    </font>
    <font>
      <u/>
      <sz val="14"/>
      <name val="Arial Narrow"/>
      <family val="2"/>
    </font>
    <font>
      <b/>
      <sz val="18"/>
      <name val="Arial Narrow"/>
      <family val="2"/>
    </font>
    <font>
      <i/>
      <sz val="10"/>
      <name val="Arial Narrow"/>
      <family val="2"/>
    </font>
    <font>
      <b/>
      <sz val="12"/>
      <color theme="1"/>
      <name val="Arial Narrow"/>
      <family val="2"/>
    </font>
    <font>
      <b/>
      <sz val="10"/>
      <color rgb="FFC00000"/>
      <name val="Arial Narrow"/>
      <family val="2"/>
    </font>
    <font>
      <i/>
      <sz val="11"/>
      <name val="Arial Narrow"/>
      <family val="2"/>
    </font>
    <font>
      <strike/>
      <sz val="11"/>
      <name val="Arial Narrow"/>
      <family val="2"/>
    </font>
    <font>
      <sz val="10"/>
      <name val="Calibri"/>
      <family val="2"/>
      <scheme val="minor"/>
    </font>
    <font>
      <sz val="10"/>
      <name val="Arial"/>
      <family val="2"/>
    </font>
    <font>
      <strike/>
      <sz val="10"/>
      <name val="Arial Narrow"/>
      <family val="2"/>
    </font>
    <font>
      <sz val="11"/>
      <color rgb="FFFF0000"/>
      <name val="Arial Narrow"/>
      <family val="2"/>
    </font>
    <font>
      <sz val="11"/>
      <color theme="1"/>
      <name val="Arial Narrow"/>
      <family val="2"/>
    </font>
  </fonts>
  <fills count="14">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medium">
        <color indexed="64"/>
      </left>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415">
    <xf numFmtId="0" fontId="0" fillId="0" borderId="0" xfId="0"/>
    <xf numFmtId="0" fontId="2" fillId="0" borderId="0" xfId="0" applyFont="1" applyAlignment="1" applyProtection="1">
      <alignment horizontal="center" vertical="top"/>
      <protection locked="0"/>
    </xf>
    <xf numFmtId="0" fontId="9" fillId="0" borderId="0" xfId="0" applyFont="1" applyFill="1" applyBorder="1" applyAlignment="1" applyProtection="1">
      <alignment horizontal="center"/>
    </xf>
    <xf numFmtId="0" fontId="2" fillId="0" borderId="0" xfId="0" applyFont="1" applyProtection="1"/>
    <xf numFmtId="2" fontId="2" fillId="0" borderId="0" xfId="0" applyNumberFormat="1" applyFont="1" applyProtection="1"/>
    <xf numFmtId="0" fontId="2" fillId="0" borderId="0" xfId="0" applyFont="1" applyAlignment="1" applyProtection="1">
      <alignment horizontal="center" vertical="top"/>
    </xf>
    <xf numFmtId="0" fontId="9" fillId="0" borderId="0" xfId="0" applyFont="1" applyFill="1" applyBorder="1" applyAlignment="1" applyProtection="1">
      <alignment horizontal="center" vertical="top"/>
    </xf>
    <xf numFmtId="0" fontId="6" fillId="0" borderId="1" xfId="0" applyFont="1" applyFill="1" applyBorder="1" applyAlignment="1" applyProtection="1">
      <alignment horizontal="center" vertical="top" wrapText="1"/>
    </xf>
    <xf numFmtId="0" fontId="9" fillId="3" borderId="5" xfId="0" applyFont="1" applyFill="1" applyBorder="1" applyAlignment="1" applyProtection="1">
      <alignment vertical="top"/>
    </xf>
    <xf numFmtId="0" fontId="9" fillId="3" borderId="5" xfId="0" applyFont="1" applyFill="1" applyBorder="1" applyAlignment="1" applyProtection="1"/>
    <xf numFmtId="0" fontId="9" fillId="0" borderId="5" xfId="0" applyFont="1" applyFill="1" applyBorder="1" applyAlignment="1" applyProtection="1"/>
    <xf numFmtId="0" fontId="9" fillId="0" borderId="0" xfId="0" applyFont="1" applyFill="1" applyBorder="1" applyAlignment="1" applyProtection="1"/>
    <xf numFmtId="0" fontId="2" fillId="0" borderId="0" xfId="0" applyFont="1" applyFill="1" applyBorder="1" applyProtection="1"/>
    <xf numFmtId="0" fontId="9"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Protection="1"/>
    <xf numFmtId="0" fontId="9" fillId="3" borderId="4" xfId="0" applyFont="1" applyFill="1" applyBorder="1" applyAlignment="1" applyProtection="1">
      <alignment vertical="center"/>
    </xf>
    <xf numFmtId="0" fontId="9" fillId="4" borderId="1" xfId="0" applyFont="1" applyFill="1" applyBorder="1" applyAlignment="1" applyProtection="1">
      <alignment horizontal="center" vertical="center" wrapText="1"/>
    </xf>
    <xf numFmtId="0" fontId="2" fillId="0" borderId="0" xfId="0" applyFont="1" applyProtection="1">
      <protection locked="0"/>
    </xf>
    <xf numFmtId="2" fontId="2" fillId="0" borderId="0" xfId="0" applyNumberFormat="1" applyFont="1" applyProtection="1">
      <protection locked="0"/>
    </xf>
    <xf numFmtId="0" fontId="2" fillId="0" borderId="0" xfId="0" applyFont="1" applyFill="1" applyAlignment="1" applyProtection="1">
      <alignment vertical="center"/>
      <protection locked="0"/>
    </xf>
    <xf numFmtId="0" fontId="9" fillId="0" borderId="0" xfId="0" applyFont="1" applyFill="1" applyBorder="1" applyAlignment="1" applyProtection="1">
      <alignment horizontal="center" vertical="top"/>
      <protection locked="0"/>
    </xf>
    <xf numFmtId="0" fontId="9" fillId="0" borderId="0" xfId="0" applyFont="1" applyFill="1" applyBorder="1" applyAlignment="1" applyProtection="1">
      <alignment horizontal="center"/>
      <protection locked="0"/>
    </xf>
    <xf numFmtId="0" fontId="2" fillId="0" borderId="0" xfId="0" applyFont="1" applyFill="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vertical="center"/>
    </xf>
    <xf numFmtId="2" fontId="2" fillId="0" borderId="0" xfId="0" applyNumberFormat="1" applyFont="1" applyFill="1" applyAlignment="1" applyProtection="1">
      <alignment vertical="center"/>
    </xf>
    <xf numFmtId="0" fontId="7" fillId="2" borderId="1" xfId="0" applyFont="1" applyFill="1" applyBorder="1" applyAlignment="1" applyProtection="1">
      <alignment horizontal="left" vertical="center"/>
    </xf>
    <xf numFmtId="0" fontId="12" fillId="4" borderId="1" xfId="0" applyFont="1" applyFill="1" applyBorder="1" applyAlignment="1" applyProtection="1">
      <alignment horizontal="center" vertical="center"/>
    </xf>
    <xf numFmtId="2" fontId="12" fillId="4" borderId="1" xfId="0" applyNumberFormat="1"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wrapText="1"/>
    </xf>
    <xf numFmtId="0" fontId="2" fillId="0" borderId="0" xfId="0" applyFont="1" applyFill="1" applyAlignment="1" applyProtection="1">
      <alignment horizontal="center"/>
    </xf>
    <xf numFmtId="0" fontId="12" fillId="0" borderId="0" xfId="0" applyFont="1" applyProtection="1"/>
    <xf numFmtId="0" fontId="12" fillId="0" borderId="1" xfId="0" applyFont="1" applyFill="1" applyBorder="1" applyAlignment="1" applyProtection="1">
      <alignment horizontal="center" vertical="center"/>
    </xf>
    <xf numFmtId="41" fontId="12" fillId="0" borderId="1" xfId="2"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10" fillId="0" borderId="0" xfId="0" applyFont="1" applyFill="1" applyProtection="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vertical="top" wrapText="1"/>
      <protection locked="0"/>
    </xf>
    <xf numFmtId="0" fontId="12" fillId="4" borderId="1" xfId="0" applyFont="1" applyFill="1" applyBorder="1" applyAlignment="1">
      <alignment horizontal="center" vertical="center"/>
    </xf>
    <xf numFmtId="2" fontId="2" fillId="9" borderId="1" xfId="1" applyNumberFormat="1" applyFont="1" applyFill="1" applyBorder="1" applyAlignment="1">
      <alignment horizontal="center" vertical="center" wrapText="1"/>
    </xf>
    <xf numFmtId="0" fontId="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5" fillId="2" borderId="1" xfId="0" applyFont="1" applyFill="1" applyBorder="1" applyAlignment="1" applyProtection="1">
      <alignment vertical="center"/>
      <protection locked="0"/>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164" fontId="5" fillId="2" borderId="1"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4" fillId="0" borderId="0" xfId="0" applyFont="1" applyAlignment="1" applyProtection="1">
      <alignment horizontal="left" vertical="top"/>
      <protection locked="0"/>
    </xf>
    <xf numFmtId="0" fontId="13" fillId="0" borderId="0" xfId="0" applyFont="1" applyAlignment="1" applyProtection="1">
      <protection locked="0"/>
    </xf>
    <xf numFmtId="0" fontId="6" fillId="0" borderId="0" xfId="0" applyFont="1" applyAlignment="1" applyProtection="1">
      <alignment horizontal="center" vertical="top"/>
      <protection locked="0"/>
    </xf>
    <xf numFmtId="0" fontId="13" fillId="0" borderId="0" xfId="0" applyFont="1" applyFill="1" applyBorder="1" applyProtection="1">
      <protection locked="0"/>
    </xf>
    <xf numFmtId="0" fontId="13" fillId="0" borderId="0" xfId="0" applyFont="1" applyFill="1" applyProtection="1">
      <protection locked="0"/>
    </xf>
    <xf numFmtId="2" fontId="6" fillId="0" borderId="0" xfId="0" applyNumberFormat="1" applyFont="1" applyFill="1" applyBorder="1" applyAlignment="1" applyProtection="1">
      <alignment horizontal="center" vertical="center"/>
      <protection locked="0"/>
    </xf>
    <xf numFmtId="2" fontId="6" fillId="0" borderId="0" xfId="0" applyNumberFormat="1" applyFont="1" applyFill="1" applyBorder="1" applyAlignment="1" applyProtection="1">
      <alignment horizontal="center" vertical="center"/>
    </xf>
    <xf numFmtId="2" fontId="6" fillId="0" borderId="0" xfId="0" applyNumberFormat="1" applyFont="1" applyProtection="1">
      <protection locked="0"/>
    </xf>
    <xf numFmtId="0" fontId="6" fillId="0" borderId="1" xfId="0" applyFont="1" applyBorder="1" applyAlignment="1" applyProtection="1">
      <alignment wrapText="1"/>
      <protection locked="0"/>
    </xf>
    <xf numFmtId="0" fontId="6" fillId="6" borderId="0" xfId="0" applyFont="1" applyFill="1" applyBorder="1" applyAlignment="1" applyProtection="1">
      <alignment horizontal="left" vertical="top" wrapText="1"/>
      <protection locked="0"/>
    </xf>
    <xf numFmtId="2" fontId="6" fillId="0" borderId="1" xfId="0" applyNumberFormat="1" applyFont="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3" borderId="4" xfId="0" applyFont="1" applyFill="1" applyBorder="1" applyAlignment="1" applyProtection="1">
      <protection locked="0"/>
    </xf>
    <xf numFmtId="0" fontId="3" fillId="3" borderId="5" xfId="0" applyFont="1" applyFill="1" applyBorder="1" applyAlignment="1" applyProtection="1">
      <protection locked="0"/>
    </xf>
    <xf numFmtId="0" fontId="4" fillId="3" borderId="7" xfId="0" applyFont="1" applyFill="1" applyBorder="1" applyAlignment="1" applyProtection="1">
      <protection locked="0"/>
    </xf>
    <xf numFmtId="0" fontId="4" fillId="3" borderId="8" xfId="0" applyFont="1" applyFill="1" applyBorder="1" applyAlignment="1" applyProtection="1">
      <protection locked="0"/>
    </xf>
    <xf numFmtId="0" fontId="6" fillId="0" borderId="1" xfId="0" applyFont="1" applyFill="1" applyBorder="1" applyAlignment="1" applyProtection="1">
      <alignment horizontal="center" vertical="center" wrapText="1"/>
    </xf>
    <xf numFmtId="2" fontId="6" fillId="2"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5" fillId="4" borderId="17" xfId="0" applyFont="1" applyFill="1" applyBorder="1" applyProtection="1">
      <protection locked="0"/>
    </xf>
    <xf numFmtId="0" fontId="9" fillId="4" borderId="18" xfId="0" applyFont="1" applyFill="1" applyBorder="1" applyProtection="1">
      <protection locked="0"/>
    </xf>
    <xf numFmtId="2" fontId="6" fillId="5" borderId="1" xfId="0" applyNumberFormat="1" applyFont="1" applyFill="1" applyBorder="1" applyAlignment="1" applyProtection="1">
      <alignment horizontal="center" vertical="center"/>
      <protection locked="0"/>
    </xf>
    <xf numFmtId="0" fontId="6" fillId="6" borderId="0" xfId="0" applyFont="1" applyFill="1" applyBorder="1" applyAlignment="1" applyProtection="1">
      <alignment vertical="top" wrapText="1"/>
      <protection locked="0"/>
    </xf>
    <xf numFmtId="0" fontId="6" fillId="6" borderId="0" xfId="0" applyFont="1" applyFill="1" applyBorder="1" applyAlignment="1" applyProtection="1">
      <alignment horizontal="left" vertical="top"/>
      <protection locked="0"/>
    </xf>
    <xf numFmtId="0" fontId="13" fillId="6" borderId="0" xfId="0" applyFont="1" applyFill="1" applyBorder="1" applyAlignment="1" applyProtection="1">
      <alignment horizontal="center"/>
      <protection locked="0"/>
    </xf>
    <xf numFmtId="0" fontId="13" fillId="6" borderId="0" xfId="0" applyFont="1" applyFill="1" applyBorder="1" applyProtection="1">
      <protection locked="0"/>
    </xf>
    <xf numFmtId="0" fontId="9" fillId="4" borderId="17" xfId="0" applyFont="1" applyFill="1" applyBorder="1" applyAlignment="1" applyProtection="1">
      <alignment vertical="top" wrapText="1"/>
      <protection locked="0"/>
    </xf>
    <xf numFmtId="0" fontId="2" fillId="0" borderId="0" xfId="0" applyFont="1" applyBorder="1" applyAlignment="1" applyProtection="1">
      <alignment horizontal="center" vertical="top"/>
    </xf>
    <xf numFmtId="0" fontId="6" fillId="0" borderId="21" xfId="0" applyNumberFormat="1" applyFont="1" applyBorder="1" applyAlignment="1" applyProtection="1">
      <alignment horizontal="center" vertical="top"/>
      <protection locked="0"/>
    </xf>
    <xf numFmtId="0" fontId="9" fillId="0" borderId="12" xfId="0" applyFont="1" applyFill="1" applyBorder="1" applyAlignment="1" applyProtection="1">
      <alignment vertical="center" wrapText="1"/>
      <protection locked="0"/>
    </xf>
    <xf numFmtId="41" fontId="12" fillId="0" borderId="12" xfId="2" applyFont="1" applyBorder="1" applyAlignment="1" applyProtection="1">
      <alignment vertical="center"/>
    </xf>
    <xf numFmtId="0" fontId="6" fillId="0" borderId="12" xfId="0" applyFont="1" applyBorder="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2" fontId="6" fillId="0" borderId="13" xfId="0" applyNumberFormat="1" applyFont="1" applyBorder="1" applyAlignment="1" applyProtection="1">
      <alignment horizontal="center" vertical="center" wrapText="1"/>
      <protection locked="0"/>
    </xf>
    <xf numFmtId="0" fontId="6" fillId="0" borderId="20" xfId="0" applyFont="1" applyFill="1" applyBorder="1" applyAlignment="1" applyProtection="1">
      <alignment horizontal="center" vertical="center"/>
      <protection locked="0"/>
    </xf>
    <xf numFmtId="2" fontId="6" fillId="2" borderId="2" xfId="0" applyNumberFormat="1" applyFont="1" applyFill="1" applyBorder="1" applyAlignment="1" applyProtection="1">
      <alignment horizontal="center" vertical="center"/>
      <protection locked="0"/>
    </xf>
    <xf numFmtId="0" fontId="15" fillId="0" borderId="0" xfId="0" applyFont="1" applyAlignment="1" applyProtection="1">
      <alignment horizontal="center"/>
      <protection locked="0"/>
    </xf>
    <xf numFmtId="2" fontId="6" fillId="0" borderId="3" xfId="0" applyNumberFormat="1" applyFont="1" applyFill="1" applyBorder="1" applyAlignment="1" applyProtection="1">
      <alignment horizontal="center" vertical="center"/>
      <protection locked="0"/>
    </xf>
    <xf numFmtId="0" fontId="6" fillId="0" borderId="1" xfId="0" applyNumberFormat="1"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3" fillId="0" borderId="22" xfId="0" applyFont="1" applyBorder="1" applyProtection="1">
      <protection locked="0"/>
    </xf>
    <xf numFmtId="0" fontId="6" fillId="0" borderId="22" xfId="0" applyFont="1" applyBorder="1" applyAlignment="1" applyProtection="1">
      <alignment horizontal="center" vertical="center"/>
      <protection locked="0"/>
    </xf>
    <xf numFmtId="0" fontId="6" fillId="0" borderId="1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top"/>
      <protection locked="0"/>
    </xf>
    <xf numFmtId="0" fontId="6" fillId="0" borderId="22" xfId="0" applyFont="1" applyBorder="1" applyAlignment="1" applyProtection="1">
      <alignment horizontal="right" vertical="top"/>
      <protection locked="0"/>
    </xf>
    <xf numFmtId="0" fontId="13" fillId="0" borderId="21" xfId="0" applyFont="1" applyBorder="1" applyAlignment="1" applyProtection="1">
      <alignment horizontal="center"/>
      <protection locked="0"/>
    </xf>
    <xf numFmtId="0" fontId="6" fillId="0" borderId="0" xfId="0" applyFont="1" applyBorder="1" applyProtection="1">
      <protection locked="0"/>
    </xf>
    <xf numFmtId="0" fontId="6" fillId="0" borderId="0" xfId="0" applyFont="1" applyFill="1" applyBorder="1" applyAlignment="1" applyProtection="1">
      <alignment vertical="top" wrapText="1"/>
      <protection locked="0"/>
    </xf>
    <xf numFmtId="0" fontId="13" fillId="0" borderId="0" xfId="0" applyFont="1" applyProtection="1">
      <protection locked="0"/>
    </xf>
    <xf numFmtId="0" fontId="13" fillId="0" borderId="0" xfId="0" applyFont="1" applyAlignment="1" applyProtection="1">
      <alignment horizontal="center"/>
      <protection locked="0"/>
    </xf>
    <xf numFmtId="2" fontId="6" fillId="0"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Protection="1">
      <protection locked="0"/>
    </xf>
    <xf numFmtId="2" fontId="6" fillId="7" borderId="1"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left"/>
      <protection locked="0"/>
    </xf>
    <xf numFmtId="0" fontId="6" fillId="0" borderId="13" xfId="0" applyFont="1" applyBorder="1" applyAlignment="1" applyProtection="1">
      <alignment horizontal="center" vertical="center"/>
      <protection locked="0"/>
    </xf>
    <xf numFmtId="0" fontId="6" fillId="0" borderId="20" xfId="0" applyFont="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0" borderId="20" xfId="0" applyFont="1" applyBorder="1" applyAlignment="1" applyProtection="1">
      <alignment horizontal="center" vertical="top" wrapText="1"/>
      <protection locked="0"/>
    </xf>
    <xf numFmtId="0" fontId="6" fillId="0" borderId="22"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2" fontId="9" fillId="4" borderId="1" xfId="0" applyNumberFormat="1" applyFont="1" applyFill="1" applyBorder="1" applyAlignment="1" applyProtection="1">
      <alignment horizontal="center" vertical="center"/>
    </xf>
    <xf numFmtId="2" fontId="9" fillId="8" borderId="1" xfId="0" applyNumberFormat="1" applyFont="1" applyFill="1" applyBorder="1" applyAlignment="1" applyProtection="1">
      <alignment horizontal="center" vertical="center"/>
    </xf>
    <xf numFmtId="0" fontId="6" fillId="0" borderId="0" xfId="0" applyFont="1" applyBorder="1" applyAlignment="1" applyProtection="1">
      <alignment horizontal="center" vertical="top"/>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top"/>
      <protection locked="0"/>
    </xf>
    <xf numFmtId="2" fontId="9" fillId="5" borderId="1" xfId="0" applyNumberFormat="1" applyFont="1" applyFill="1" applyBorder="1" applyAlignment="1" applyProtection="1">
      <alignment horizontal="center" vertical="center"/>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2" fontId="9" fillId="0" borderId="1"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2" fontId="9" fillId="4" borderId="3" xfId="0" applyNumberFormat="1" applyFont="1" applyFill="1" applyBorder="1" applyAlignment="1" applyProtection="1">
      <alignment horizontal="center" vertical="center"/>
    </xf>
    <xf numFmtId="0" fontId="6" fillId="0" borderId="2" xfId="0" quotePrefix="1" applyFont="1" applyBorder="1" applyAlignment="1" applyProtection="1">
      <alignment horizontal="center" vertical="top"/>
      <protection locked="0"/>
    </xf>
    <xf numFmtId="20" fontId="6" fillId="0" borderId="1" xfId="0" applyNumberFormat="1" applyFont="1" applyFill="1" applyBorder="1" applyAlignment="1" applyProtection="1">
      <alignment horizontal="center" vertical="center" wrapText="1"/>
    </xf>
    <xf numFmtId="2" fontId="12" fillId="0" borderId="0" xfId="0" applyNumberFormat="1" applyFont="1" applyProtection="1"/>
    <xf numFmtId="2" fontId="6" fillId="7" borderId="2" xfId="0" applyNumberFormat="1" applyFont="1" applyFill="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2" fontId="6" fillId="2" borderId="2" xfId="0" applyNumberFormat="1" applyFont="1" applyFill="1" applyBorder="1" applyAlignment="1" applyProtection="1">
      <alignment horizontal="center" vertical="center" wrapText="1"/>
      <protection locked="0"/>
    </xf>
    <xf numFmtId="2" fontId="6" fillId="2" borderId="3" xfId="0" applyNumberFormat="1" applyFont="1" applyFill="1" applyBorder="1" applyAlignment="1" applyProtection="1">
      <alignment horizontal="center" vertical="center" wrapText="1"/>
      <protection locked="0"/>
    </xf>
    <xf numFmtId="2" fontId="6" fillId="2" borderId="6" xfId="0" applyNumberFormat="1" applyFont="1" applyFill="1" applyBorder="1" applyAlignment="1" applyProtection="1">
      <alignment horizontal="center" vertical="center"/>
      <protection locked="0"/>
    </xf>
    <xf numFmtId="0" fontId="6" fillId="0" borderId="20" xfId="0" quotePrefix="1" applyFont="1" applyBorder="1" applyAlignment="1" applyProtection="1">
      <alignment horizontal="center" vertical="top"/>
      <protection locked="0"/>
    </xf>
    <xf numFmtId="0" fontId="6" fillId="10" borderId="1" xfId="0" applyFont="1" applyFill="1" applyBorder="1" applyAlignment="1">
      <alignment horizontal="center" vertical="center" wrapText="1"/>
    </xf>
    <xf numFmtId="0" fontId="6" fillId="10" borderId="1" xfId="0" applyFont="1" applyFill="1" applyBorder="1" applyAlignment="1">
      <alignment horizontal="left" vertical="center" wrapText="1"/>
    </xf>
    <xf numFmtId="20" fontId="6" fillId="11"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2"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4" fillId="0" borderId="20" xfId="0" applyFont="1" applyFill="1" applyBorder="1" applyAlignment="1" applyProtection="1">
      <alignment horizontal="center" vertical="center" wrapText="1"/>
      <protection locked="0"/>
    </xf>
    <xf numFmtId="2" fontId="9" fillId="2" borderId="1"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2" fontId="6" fillId="0" borderId="13" xfId="0" applyNumberFormat="1" applyFont="1" applyFill="1" applyBorder="1" applyAlignment="1" applyProtection="1">
      <alignment horizontal="center" vertical="center"/>
    </xf>
    <xf numFmtId="165" fontId="13" fillId="0" borderId="0" xfId="2" applyNumberFormat="1" applyFont="1" applyProtection="1">
      <protection locked="0"/>
    </xf>
    <xf numFmtId="166" fontId="6" fillId="2" borderId="2" xfId="0" applyNumberFormat="1" applyFont="1" applyFill="1" applyBorder="1" applyAlignment="1" applyProtection="1">
      <alignment horizontal="center" vertical="center"/>
      <protection locked="0"/>
    </xf>
    <xf numFmtId="2" fontId="19" fillId="12" borderId="31" xfId="0" applyNumberFormat="1" applyFont="1" applyFill="1" applyBorder="1" applyAlignment="1">
      <alignment horizontal="center" vertical="center" wrapText="1"/>
    </xf>
    <xf numFmtId="0" fontId="6" fillId="0" borderId="0" xfId="0" applyNumberFormat="1" applyFont="1" applyBorder="1" applyAlignment="1" applyProtection="1">
      <alignment horizontal="center" vertical="top"/>
      <protection locked="0"/>
    </xf>
    <xf numFmtId="2" fontId="6" fillId="6" borderId="2" xfId="0" applyNumberFormat="1"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2" fontId="6" fillId="6" borderId="3"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3" fillId="0" borderId="0" xfId="0" applyFont="1" applyAlignment="1">
      <alignment vertical="center" wrapText="1"/>
    </xf>
    <xf numFmtId="0" fontId="13" fillId="0" borderId="0" xfId="0" applyFont="1" applyAlignment="1">
      <alignment vertical="top"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3" fillId="0" borderId="1" xfId="0" applyFont="1" applyBorder="1" applyAlignment="1">
      <alignment vertical="center" wrapText="1"/>
    </xf>
    <xf numFmtId="0" fontId="13" fillId="0" borderId="1" xfId="0" applyFont="1" applyBorder="1" applyAlignment="1">
      <alignment vertical="top" wrapText="1"/>
    </xf>
    <xf numFmtId="0" fontId="13" fillId="0" borderId="1" xfId="0" applyFont="1" applyBorder="1" applyAlignment="1" applyProtection="1">
      <alignment vertical="top" wrapText="1"/>
      <protection locked="0"/>
    </xf>
    <xf numFmtId="0" fontId="13" fillId="0" borderId="0" xfId="0" applyFont="1" applyAlignment="1" applyProtection="1">
      <alignment vertical="top"/>
      <protection locked="0"/>
    </xf>
    <xf numFmtId="0" fontId="13" fillId="0" borderId="0" xfId="0" applyFont="1" applyAlignment="1">
      <alignment vertical="center"/>
    </xf>
    <xf numFmtId="0" fontId="6" fillId="0" borderId="1" xfId="0" applyFont="1" applyBorder="1" applyAlignment="1" applyProtection="1">
      <alignment horizontal="center" vertical="top"/>
      <protection locked="0"/>
    </xf>
    <xf numFmtId="0" fontId="6" fillId="0" borderId="1" xfId="0" applyFont="1" applyBorder="1" applyProtection="1">
      <protection locked="0"/>
    </xf>
    <xf numFmtId="0" fontId="5"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5" xfId="0" applyFont="1" applyFill="1" applyBorder="1" applyAlignment="1" applyProtection="1">
      <alignment horizontal="left" vertical="top" wrapText="1"/>
      <protection locked="0"/>
    </xf>
    <xf numFmtId="0" fontId="6" fillId="0" borderId="1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4" fillId="4" borderId="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5" fillId="2" borderId="1" xfId="0" applyFont="1" applyFill="1" applyBorder="1" applyAlignment="1" applyProtection="1">
      <alignment vertical="center" wrapText="1"/>
      <protection locked="0"/>
    </xf>
    <xf numFmtId="0" fontId="6" fillId="0" borderId="2" xfId="0" applyFont="1" applyBorder="1" applyAlignment="1">
      <alignment horizontal="center" vertical="top"/>
    </xf>
    <xf numFmtId="0" fontId="22" fillId="0" borderId="0" xfId="0" applyFont="1"/>
    <xf numFmtId="0" fontId="6" fillId="0" borderId="20" xfId="0" applyFont="1" applyBorder="1" applyAlignment="1">
      <alignment horizontal="center" vertical="top"/>
    </xf>
    <xf numFmtId="0" fontId="6" fillId="0" borderId="20" xfId="0" applyFont="1" applyBorder="1" applyAlignment="1">
      <alignment horizontal="center" vertical="center"/>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0" fontId="23" fillId="0" borderId="0" xfId="0" applyFont="1" applyAlignment="1">
      <alignment horizontal="left" vertical="top"/>
    </xf>
    <xf numFmtId="0" fontId="22" fillId="0" borderId="0" xfId="0" applyFont="1" applyAlignment="1">
      <alignment horizontal="center"/>
    </xf>
    <xf numFmtId="0" fontId="6" fillId="0" borderId="3" xfId="0" applyFont="1" applyBorder="1" applyAlignment="1">
      <alignment horizontal="center" vertical="center"/>
    </xf>
    <xf numFmtId="2" fontId="9" fillId="4" borderId="1" xfId="0" applyNumberFormat="1" applyFont="1" applyFill="1" applyBorder="1" applyAlignment="1">
      <alignment horizontal="center" vertical="center"/>
    </xf>
    <xf numFmtId="0" fontId="22"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left" vertical="top"/>
    </xf>
    <xf numFmtId="0" fontId="6" fillId="0" borderId="0" xfId="0" applyFont="1" applyAlignment="1">
      <alignment horizontal="center"/>
    </xf>
    <xf numFmtId="2" fontId="9" fillId="8" borderId="1" xfId="0" applyNumberFormat="1" applyFont="1" applyFill="1" applyBorder="1" applyAlignment="1">
      <alignment horizontal="center" vertical="center"/>
    </xf>
    <xf numFmtId="0" fontId="22" fillId="0" borderId="0" xfId="0" applyFont="1" applyAlignment="1">
      <alignment horizontal="center" vertical="top"/>
    </xf>
    <xf numFmtId="0" fontId="13" fillId="0" borderId="0" xfId="0" applyFont="1" applyAlignment="1">
      <alignment horizontal="center" vertical="top"/>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6" fillId="0" borderId="12" xfId="0" applyFont="1" applyBorder="1" applyAlignment="1">
      <alignment horizontal="center" vertical="center" wrapText="1"/>
    </xf>
    <xf numFmtId="0" fontId="6" fillId="0" borderId="3" xfId="0" applyFont="1" applyBorder="1" applyAlignment="1">
      <alignment horizontal="center" vertical="top"/>
    </xf>
    <xf numFmtId="2" fontId="9" fillId="5" borderId="1" xfId="0" applyNumberFormat="1" applyFont="1" applyFill="1" applyBorder="1" applyAlignment="1">
      <alignment horizontal="center" vertical="center"/>
    </xf>
    <xf numFmtId="2" fontId="6" fillId="0" borderId="0" xfId="0" applyNumberFormat="1" applyFont="1" applyAlignment="1">
      <alignment horizontal="left" vertical="top"/>
    </xf>
    <xf numFmtId="0" fontId="6" fillId="0" borderId="0" xfId="0" applyFont="1" applyAlignment="1">
      <alignment horizontal="center" vertical="top"/>
    </xf>
    <xf numFmtId="0" fontId="6" fillId="0" borderId="1" xfId="0" applyFont="1" applyBorder="1"/>
    <xf numFmtId="0" fontId="14" fillId="0" borderId="0" xfId="0" applyFont="1" applyAlignment="1">
      <alignment horizontal="center"/>
    </xf>
    <xf numFmtId="0" fontId="6" fillId="0" borderId="0" xfId="0" applyFont="1" applyAlignment="1" applyProtection="1">
      <alignment horizontal="center"/>
      <protection locked="0"/>
    </xf>
    <xf numFmtId="0" fontId="9" fillId="10"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20" fontId="6" fillId="12" borderId="1" xfId="0" applyNumberFormat="1" applyFont="1" applyFill="1" applyBorder="1" applyAlignment="1">
      <alignment horizontal="center" vertical="center" wrapText="1"/>
    </xf>
    <xf numFmtId="0" fontId="6" fillId="12" borderId="1" xfId="0" applyFont="1" applyFill="1" applyBorder="1" applyAlignment="1">
      <alignment vertical="center" wrapText="1"/>
    </xf>
    <xf numFmtId="20" fontId="6" fillId="12" borderId="29" xfId="0" applyNumberFormat="1" applyFont="1" applyFill="1" applyBorder="1" applyAlignment="1">
      <alignment horizontal="center" vertical="center" wrapText="1"/>
    </xf>
    <xf numFmtId="0" fontId="6" fillId="12" borderId="29" xfId="0" applyFont="1" applyFill="1" applyBorder="1" applyAlignment="1">
      <alignment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10" borderId="1" xfId="0" applyFont="1" applyFill="1" applyBorder="1" applyAlignment="1">
      <alignment horizontal="center" vertical="center" wrapText="1"/>
    </xf>
    <xf numFmtId="2" fontId="6" fillId="10" borderId="1" xfId="2" applyNumberFormat="1" applyFont="1" applyFill="1" applyBorder="1" applyAlignment="1">
      <alignment horizontal="center" vertical="center" wrapText="1"/>
    </xf>
    <xf numFmtId="0" fontId="6" fillId="10" borderId="1" xfId="0" applyFont="1" applyFill="1" applyBorder="1" applyAlignment="1">
      <alignment vertical="center" wrapText="1"/>
    </xf>
    <xf numFmtId="2" fontId="9" fillId="10" borderId="31" xfId="0" applyNumberFormat="1" applyFont="1" applyFill="1" applyBorder="1" applyAlignment="1">
      <alignment horizontal="center" vertical="center" wrapText="1"/>
    </xf>
    <xf numFmtId="41" fontId="6" fillId="0" borderId="0" xfId="2" applyFont="1" applyAlignment="1">
      <alignment horizontal="center" vertical="center" wrapText="1"/>
    </xf>
    <xf numFmtId="41" fontId="6" fillId="0" borderId="0" xfId="2" applyFont="1" applyAlignment="1">
      <alignment vertical="center" wrapText="1"/>
    </xf>
    <xf numFmtId="2" fontId="6" fillId="10" borderId="1" xfId="0" applyNumberFormat="1"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1" borderId="1" xfId="0" applyFont="1" applyFill="1" applyBorder="1" applyAlignment="1">
      <alignment horizontal="center" vertical="center" wrapText="1"/>
    </xf>
    <xf numFmtId="2" fontId="6" fillId="11" borderId="1" xfId="0" applyNumberFormat="1" applyFont="1" applyFill="1" applyBorder="1" applyAlignment="1">
      <alignment horizontal="center" vertical="center" wrapText="1"/>
    </xf>
    <xf numFmtId="2" fontId="9" fillId="11" borderId="31" xfId="0" applyNumberFormat="1" applyFont="1" applyFill="1" applyBorder="1" applyAlignment="1">
      <alignment horizontal="center" vertical="center" wrapText="1"/>
    </xf>
    <xf numFmtId="2" fontId="6" fillId="11" borderId="1" xfId="2" applyNumberFormat="1" applyFont="1" applyFill="1" applyBorder="1" applyAlignment="1">
      <alignment horizontal="center" vertical="center" wrapText="1"/>
    </xf>
    <xf numFmtId="0" fontId="6" fillId="11" borderId="1" xfId="0" applyFont="1" applyFill="1" applyBorder="1" applyAlignment="1">
      <alignment vertical="center" wrapText="1"/>
    </xf>
    <xf numFmtId="0" fontId="9" fillId="12" borderId="24" xfId="0" applyFont="1" applyFill="1" applyBorder="1" applyAlignment="1">
      <alignment horizontal="center" vertical="center" wrapText="1"/>
    </xf>
    <xf numFmtId="20" fontId="6" fillId="12" borderId="1" xfId="0" applyNumberFormat="1" applyFont="1" applyFill="1" applyBorder="1" applyAlignment="1">
      <alignment horizontal="left" vertical="top" wrapText="1"/>
    </xf>
    <xf numFmtId="0" fontId="9" fillId="12" borderId="1" xfId="0" applyFont="1" applyFill="1" applyBorder="1" applyAlignment="1">
      <alignment horizontal="center" vertical="center" wrapText="1"/>
    </xf>
    <xf numFmtId="2" fontId="6" fillId="12" borderId="1" xfId="0" applyNumberFormat="1" applyFont="1" applyFill="1" applyBorder="1" applyAlignment="1">
      <alignment horizontal="center" vertical="center" wrapText="1"/>
    </xf>
    <xf numFmtId="2" fontId="9" fillId="12" borderId="31" xfId="0" applyNumberFormat="1" applyFont="1" applyFill="1" applyBorder="1" applyAlignment="1">
      <alignment horizontal="center" vertical="center" wrapText="1"/>
    </xf>
    <xf numFmtId="2" fontId="6" fillId="12" borderId="1" xfId="2" applyNumberFormat="1" applyFont="1" applyFill="1" applyBorder="1" applyAlignment="1">
      <alignment horizontal="center" vertical="center" wrapText="1"/>
    </xf>
    <xf numFmtId="20" fontId="6" fillId="12" borderId="1" xfId="0" applyNumberFormat="1" applyFont="1" applyFill="1" applyBorder="1" applyAlignment="1">
      <alignment horizontal="left" vertical="center" wrapText="1"/>
    </xf>
    <xf numFmtId="1" fontId="6" fillId="12" borderId="1" xfId="0" applyNumberFormat="1" applyFont="1" applyFill="1" applyBorder="1" applyAlignment="1">
      <alignment horizontal="center" vertical="center" wrapText="1"/>
    </xf>
    <xf numFmtId="0" fontId="9" fillId="12" borderId="32"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9" fillId="12" borderId="29" xfId="0" applyFont="1" applyFill="1" applyBorder="1" applyAlignment="1">
      <alignment horizontal="center" vertical="center" wrapText="1"/>
    </xf>
    <xf numFmtId="2" fontId="6" fillId="12" borderId="29" xfId="0" applyNumberFormat="1" applyFont="1" applyFill="1" applyBorder="1" applyAlignment="1">
      <alignment horizontal="center" vertical="center" wrapText="1"/>
    </xf>
    <xf numFmtId="2" fontId="9" fillId="12" borderId="30" xfId="0" applyNumberFormat="1" applyFont="1" applyFill="1" applyBorder="1" applyAlignment="1">
      <alignment horizontal="center" vertical="center" wrapText="1"/>
    </xf>
    <xf numFmtId="1" fontId="6" fillId="0" borderId="0" xfId="0" applyNumberFormat="1" applyFont="1" applyAlignment="1">
      <alignment vertical="center" wrapText="1"/>
    </xf>
    <xf numFmtId="1"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vertical="center" wrapText="1"/>
    </xf>
    <xf numFmtId="41" fontId="6" fillId="0" borderId="0" xfId="0" applyNumberFormat="1" applyFont="1" applyAlignment="1">
      <alignment vertical="center" wrapText="1"/>
    </xf>
    <xf numFmtId="1" fontId="2" fillId="0" borderId="0" xfId="0" applyNumberFormat="1" applyFont="1" applyAlignment="1" applyProtection="1">
      <alignment horizontal="center" vertical="center"/>
    </xf>
    <xf numFmtId="21" fontId="6" fillId="0" borderId="2" xfId="0" quotePrefix="1" applyNumberFormat="1" applyFont="1" applyBorder="1" applyAlignment="1" applyProtection="1">
      <alignment horizontal="center" vertical="top"/>
      <protection locked="0"/>
    </xf>
    <xf numFmtId="2" fontId="19" fillId="11" borderId="31" xfId="0" applyNumberFormat="1" applyFont="1" applyFill="1" applyBorder="1" applyAlignment="1">
      <alignment horizontal="center" vertical="center" wrapText="1"/>
    </xf>
    <xf numFmtId="0" fontId="10" fillId="0" borderId="0" xfId="0" applyFont="1" applyAlignment="1" applyProtection="1">
      <alignment horizontal="center"/>
      <protection locked="0"/>
    </xf>
    <xf numFmtId="0" fontId="5" fillId="0" borderId="1" xfId="0" applyFont="1" applyBorder="1" applyAlignment="1">
      <alignment horizontal="center" vertical="center" wrapText="1"/>
    </xf>
    <xf numFmtId="0" fontId="13" fillId="0" borderId="0" xfId="0" applyFont="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13" fillId="0" borderId="12" xfId="0" applyFont="1" applyBorder="1" applyAlignment="1">
      <alignment vertical="center" wrapText="1"/>
    </xf>
    <xf numFmtId="0" fontId="13" fillId="0" borderId="2" xfId="0" applyFont="1" applyBorder="1" applyAlignment="1">
      <alignment vertical="top" wrapText="1"/>
    </xf>
    <xf numFmtId="0" fontId="13" fillId="0" borderId="2" xfId="0" applyFont="1" applyBorder="1" applyAlignment="1" applyProtection="1">
      <alignment vertical="top" wrapText="1"/>
      <protection locked="0"/>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5"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0" borderId="1" xfId="0" applyFont="1" applyBorder="1" applyAlignment="1">
      <alignment horizontal="center" vertical="center" wrapText="1"/>
    </xf>
    <xf numFmtId="0" fontId="13" fillId="0" borderId="0" xfId="0" applyFont="1" applyAlignment="1">
      <alignment horizontal="left" vertical="center" wrapText="1"/>
    </xf>
    <xf numFmtId="0" fontId="4" fillId="2" borderId="0" xfId="0" applyFont="1" applyFill="1" applyAlignment="1">
      <alignment horizontal="center" vertical="center"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top" wrapText="1"/>
    </xf>
    <xf numFmtId="0" fontId="13" fillId="0" borderId="1" xfId="0" applyFont="1" applyBorder="1" applyAlignment="1">
      <alignment horizontal="left" vertical="top" wrapText="1"/>
    </xf>
    <xf numFmtId="0" fontId="6" fillId="0" borderId="8"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9" fillId="0" borderId="1" xfId="0" applyFont="1" applyBorder="1" applyAlignment="1">
      <alignment horizontal="center"/>
    </xf>
    <xf numFmtId="0" fontId="6" fillId="0" borderId="4" xfId="0" applyFont="1" applyBorder="1" applyAlignment="1">
      <alignment horizontal="left" vertical="center" wrapText="1"/>
    </xf>
    <xf numFmtId="0" fontId="6" fillId="0" borderId="6" xfId="0" applyFont="1" applyBorder="1" applyAlignment="1">
      <alignment horizontal="left" vertical="center"/>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1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3"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12"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16" fillId="3" borderId="5" xfId="0" applyFont="1" applyFill="1" applyBorder="1" applyAlignment="1" applyProtection="1">
      <alignment horizontal="center"/>
      <protection locked="0"/>
    </xf>
    <xf numFmtId="0" fontId="16" fillId="3" borderId="6"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6" fillId="0" borderId="14" xfId="0" applyFont="1" applyFill="1" applyBorder="1" applyAlignment="1" applyProtection="1">
      <alignment horizontal="left" vertical="top" wrapText="1"/>
      <protection locked="0"/>
    </xf>
    <xf numFmtId="0" fontId="4" fillId="4" borderId="13"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3" xfId="0" applyFont="1" applyBorder="1" applyAlignment="1">
      <alignment horizontal="left" vertical="top" wrapText="1"/>
    </xf>
    <xf numFmtId="0" fontId="6" fillId="0" borderId="5" xfId="0" applyFont="1" applyFill="1" applyBorder="1" applyAlignment="1" applyProtection="1">
      <alignment horizontal="left" vertical="center" wrapText="1"/>
      <protection locked="0"/>
    </xf>
    <xf numFmtId="0" fontId="9" fillId="0" borderId="12" xfId="0" applyFont="1" applyBorder="1" applyAlignment="1">
      <alignment horizontal="center"/>
    </xf>
    <xf numFmtId="0" fontId="9" fillId="0" borderId="13" xfId="0" applyFont="1" applyBorder="1" applyAlignment="1">
      <alignment horizontal="center"/>
    </xf>
    <xf numFmtId="0" fontId="6" fillId="0" borderId="2" xfId="0" applyFont="1" applyBorder="1" applyAlignment="1" applyProtection="1">
      <alignment horizontal="left" vertical="center" wrapText="1"/>
      <protection locked="0"/>
    </xf>
    <xf numFmtId="0" fontId="6" fillId="0" borderId="13"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9" fillId="0" borderId="14"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6" fillId="0" borderId="2" xfId="0" applyFont="1" applyBorder="1" applyAlignment="1">
      <alignment horizontal="left" vertical="top" wrapText="1"/>
    </xf>
    <xf numFmtId="0" fontId="9" fillId="0" borderId="1"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2" xfId="0" applyFont="1" applyBorder="1" applyAlignment="1" applyProtection="1">
      <alignment horizontal="left"/>
      <protection locked="0"/>
    </xf>
    <xf numFmtId="0" fontId="6" fillId="0" borderId="14" xfId="0" applyFont="1" applyBorder="1" applyAlignment="1" applyProtection="1">
      <alignment horizontal="left" vertical="center"/>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1" xfId="0" applyFont="1" applyBorder="1" applyAlignment="1">
      <alignment horizontal="left"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2" fontId="6" fillId="11" borderId="2" xfId="2" applyNumberFormat="1" applyFont="1" applyFill="1" applyBorder="1" applyAlignment="1">
      <alignment horizontal="center" vertical="center" wrapText="1"/>
    </xf>
    <xf numFmtId="2" fontId="6" fillId="11" borderId="3" xfId="2"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0"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6" fillId="12" borderId="2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 xfId="0" applyFont="1" applyFill="1" applyBorder="1" applyAlignment="1">
      <alignment horizontal="left" vertical="center" wrapText="1"/>
    </xf>
    <xf numFmtId="2" fontId="6" fillId="12" borderId="1" xfId="0" applyNumberFormat="1" applyFont="1" applyFill="1" applyBorder="1" applyAlignment="1">
      <alignment horizontal="center" vertical="center" wrapText="1"/>
    </xf>
    <xf numFmtId="2" fontId="6" fillId="12" borderId="1" xfId="2" applyNumberFormat="1" applyFont="1" applyFill="1" applyBorder="1" applyAlignment="1">
      <alignment horizontal="center" vertical="center" wrapText="1"/>
    </xf>
    <xf numFmtId="2" fontId="6" fillId="12" borderId="2" xfId="0" applyNumberFormat="1" applyFont="1" applyFill="1" applyBorder="1" applyAlignment="1">
      <alignment horizontal="center" vertical="center" wrapText="1"/>
    </xf>
    <xf numFmtId="2" fontId="6" fillId="12" borderId="20" xfId="0" applyNumberFormat="1" applyFont="1" applyFill="1" applyBorder="1" applyAlignment="1">
      <alignment horizontal="center" vertical="center" wrapText="1"/>
    </xf>
    <xf numFmtId="2" fontId="6" fillId="12" borderId="28" xfId="0" applyNumberFormat="1"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9" fillId="11" borderId="1" xfId="0" applyFont="1" applyFill="1" applyBorder="1" applyAlignment="1">
      <alignment horizontal="center" vertical="center" wrapText="1"/>
    </xf>
    <xf numFmtId="2" fontId="6" fillId="11" borderId="1" xfId="2" applyNumberFormat="1" applyFont="1" applyFill="1" applyBorder="1" applyAlignment="1">
      <alignment horizontal="center" vertical="center" wrapText="1"/>
    </xf>
    <xf numFmtId="2" fontId="6" fillId="10" borderId="1" xfId="2" applyNumberFormat="1" applyFont="1" applyFill="1" applyBorder="1" applyAlignment="1">
      <alignment horizontal="center" vertical="center" wrapText="1"/>
    </xf>
    <xf numFmtId="0" fontId="9" fillId="11"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left" vertical="center" wrapText="1"/>
    </xf>
    <xf numFmtId="2" fontId="6" fillId="11" borderId="1" xfId="0" applyNumberFormat="1" applyFont="1" applyFill="1" applyBorder="1" applyAlignment="1">
      <alignment horizontal="center" vertical="center" wrapText="1"/>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2" fontId="6"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horizontal="left" vertical="center" wrapText="1"/>
    </xf>
    <xf numFmtId="0" fontId="9" fillId="13" borderId="27"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9" fillId="13" borderId="23" xfId="0" applyFont="1" applyFill="1" applyBorder="1" applyAlignment="1">
      <alignment horizontal="center" vertical="center" wrapText="1"/>
    </xf>
    <xf numFmtId="0" fontId="9" fillId="13" borderId="24"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25"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6"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top" wrapText="1"/>
    </xf>
    <xf numFmtId="0" fontId="6" fillId="0" borderId="14" xfId="0" applyFont="1" applyFill="1" applyBorder="1" applyAlignment="1" applyProtection="1">
      <alignment horizontal="left" vertical="top" wrapText="1"/>
    </xf>
    <xf numFmtId="0" fontId="6" fillId="0" borderId="13" xfId="0" applyFont="1" applyFill="1" applyBorder="1" applyAlignment="1" applyProtection="1">
      <alignment horizontal="left" vertical="top" wrapText="1"/>
    </xf>
    <xf numFmtId="0" fontId="9" fillId="4"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Alignment="1" applyProtection="1">
      <alignment horizontal="left" vertical="center"/>
    </xf>
    <xf numFmtId="0" fontId="6" fillId="0" borderId="14" xfId="0" applyFont="1" applyFill="1" applyBorder="1" applyAlignment="1" applyProtection="1">
      <alignment horizontal="left" vertical="center" wrapText="1"/>
    </xf>
    <xf numFmtId="0" fontId="18" fillId="0" borderId="0" xfId="0" applyFont="1" applyAlignment="1" applyProtection="1">
      <alignment horizontal="left"/>
    </xf>
  </cellXfs>
  <cellStyles count="5">
    <cellStyle name="Comma [0]" xfId="2" builtinId="6"/>
    <cellStyle name="Comma [0] 2" xfId="3" xr:uid="{00000000-0005-0000-0000-000001000000}"/>
    <cellStyle name="Comma 2" xfId="4" xr:uid="{00000000-0005-0000-0000-000002000000}"/>
    <cellStyle name="Normal" xfId="0" builtinId="0"/>
    <cellStyle name="Percent 2" xfId="1" xr:uid="{00000000-0005-0000-0000-000004000000}"/>
  </cellStyles>
  <dxfs count="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66886</xdr:colOff>
      <xdr:row>0</xdr:row>
      <xdr:rowOff>97366</xdr:rowOff>
    </xdr:from>
    <xdr:to>
      <xdr:col>2</xdr:col>
      <xdr:colOff>402166</xdr:colOff>
      <xdr:row>1</xdr:row>
      <xdr:rowOff>154516</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1">
              <a:solidFill>
                <a:sysClr val="windowText" lastClr="000000"/>
              </a:solidFill>
            </a:rPr>
            <a:t>versi </a:t>
          </a:r>
          <a:r>
            <a:rPr lang="en-US" sz="1200" b="1">
              <a:solidFill>
                <a:sysClr val="windowText" lastClr="000000"/>
              </a:solidFill>
            </a:rPr>
            <a:t>20-05</a:t>
          </a:r>
          <a:r>
            <a:rPr lang="id-ID" sz="1200" b="1">
              <a:solidFill>
                <a:sysClr val="windowText" lastClr="000000"/>
              </a:solidFill>
            </a:rPr>
            <a:t>-201</a:t>
          </a:r>
          <a:r>
            <a:rPr lang="en-US" sz="1200" b="1">
              <a:solidFill>
                <a:sysClr val="windowText" lastClr="000000"/>
              </a:solidFill>
            </a:rPr>
            <a:t>9</a:t>
          </a:r>
        </a:p>
      </xdr:txBody>
    </xdr:sp>
    <xdr:clientData/>
  </xdr:twoCellAnchor>
  <xdr:twoCellAnchor>
    <xdr:from>
      <xdr:col>0</xdr:col>
      <xdr:colOff>66886</xdr:colOff>
      <xdr:row>0</xdr:row>
      <xdr:rowOff>97366</xdr:rowOff>
    </xdr:from>
    <xdr:to>
      <xdr:col>2</xdr:col>
      <xdr:colOff>402166</xdr:colOff>
      <xdr:row>1</xdr:row>
      <xdr:rowOff>154516</xdr:rowOff>
    </xdr:to>
    <xdr:sp macro="" textlink="">
      <xdr:nvSpPr>
        <xdr:cNvPr id="3" name="Rounded Rectangle 1">
          <a:extLst>
            <a:ext uri="{FF2B5EF4-FFF2-40B4-BE49-F238E27FC236}">
              <a16:creationId xmlns:a16="http://schemas.microsoft.com/office/drawing/2014/main" id="{F0548CDD-4044-4D33-B0E3-64652B1F8931}"/>
            </a:ext>
          </a:extLst>
        </xdr:cNvPr>
        <xdr:cNvSpPr/>
      </xdr:nvSpPr>
      <xdr:spPr>
        <a:xfrm>
          <a:off x="66886" y="97366"/>
          <a:ext cx="1554480" cy="241300"/>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1">
              <a:solidFill>
                <a:sysClr val="windowText" lastClr="000000"/>
              </a:solidFill>
            </a:rPr>
            <a:t>versi </a:t>
          </a:r>
          <a:r>
            <a:rPr lang="en-US" sz="1200" b="1">
              <a:solidFill>
                <a:sysClr val="windowText" lastClr="000000"/>
              </a:solidFill>
            </a:rPr>
            <a:t>15-07</a:t>
          </a:r>
          <a:r>
            <a:rPr lang="id-ID" sz="1200" b="1">
              <a:solidFill>
                <a:sysClr val="windowText" lastClr="000000"/>
              </a:solidFill>
            </a:rPr>
            <a:t>-20</a:t>
          </a:r>
          <a:r>
            <a:rPr lang="en-US" sz="1200" b="1">
              <a:solidFill>
                <a:sysClr val="windowText" lastClr="000000"/>
              </a:solidFill>
            </a:rPr>
            <a:t>2</a:t>
          </a:r>
          <a:r>
            <a:rPr lang="id-ID" sz="1200" b="1">
              <a:solidFill>
                <a:sysClr val="windowText" lastClr="000000"/>
              </a:solidFill>
            </a:rPr>
            <a:t>1</a:t>
          </a:r>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37"/>
  <sheetViews>
    <sheetView tabSelected="1" zoomScaleNormal="100" workbookViewId="0"/>
  </sheetViews>
  <sheetFormatPr defaultColWidth="8.90625" defaultRowHeight="14" x14ac:dyDescent="0.35"/>
  <cols>
    <col min="1" max="1" width="8.90625" style="161"/>
    <col min="2" max="2" width="7.08984375" style="163" customWidth="1"/>
    <col min="3" max="3" width="15.90625" style="164" customWidth="1"/>
    <col min="4" max="4" width="23.08984375" style="161" customWidth="1"/>
    <col min="5" max="6" width="18.453125" style="161" customWidth="1"/>
    <col min="7" max="7" width="12.6328125" style="161" customWidth="1"/>
    <col min="8" max="8" width="45.54296875" style="162" customWidth="1"/>
    <col min="9" max="11" width="27.90625" style="162" customWidth="1"/>
    <col min="12" max="13" width="29.453125" style="162" customWidth="1"/>
    <col min="14" max="16384" width="8.90625" style="161"/>
  </cols>
  <sheetData>
    <row r="1" spans="1:13" x14ac:dyDescent="0.35">
      <c r="A1" s="171" t="s">
        <v>409</v>
      </c>
    </row>
    <row r="2" spans="1:13" ht="24.9" customHeight="1" x14ac:dyDescent="0.35">
      <c r="B2" s="277" t="s">
        <v>347</v>
      </c>
      <c r="C2" s="277"/>
      <c r="D2" s="277"/>
      <c r="E2" s="277"/>
      <c r="F2" s="277"/>
      <c r="G2" s="277"/>
      <c r="H2" s="277"/>
      <c r="I2" s="277"/>
      <c r="J2" s="277"/>
      <c r="K2" s="277"/>
      <c r="L2" s="277"/>
      <c r="M2" s="277"/>
    </row>
    <row r="4" spans="1:13" ht="29.25" customHeight="1" x14ac:dyDescent="0.35">
      <c r="B4" s="275" t="s">
        <v>88</v>
      </c>
      <c r="C4" s="275" t="s">
        <v>32</v>
      </c>
      <c r="D4" s="275" t="s">
        <v>34</v>
      </c>
      <c r="E4" s="275" t="s">
        <v>89</v>
      </c>
      <c r="F4" s="275" t="s">
        <v>306</v>
      </c>
      <c r="G4" s="275" t="s">
        <v>268</v>
      </c>
      <c r="H4" s="275"/>
      <c r="I4" s="283" t="s">
        <v>178</v>
      </c>
      <c r="J4" s="283"/>
      <c r="K4" s="283"/>
      <c r="L4" s="283"/>
      <c r="M4" s="283"/>
    </row>
    <row r="5" spans="1:13" x14ac:dyDescent="0.35">
      <c r="B5" s="275"/>
      <c r="C5" s="275"/>
      <c r="D5" s="275"/>
      <c r="E5" s="275"/>
      <c r="F5" s="275"/>
      <c r="G5" s="176" t="s">
        <v>230</v>
      </c>
      <c r="H5" s="177" t="s">
        <v>231</v>
      </c>
      <c r="I5" s="177">
        <v>4</v>
      </c>
      <c r="J5" s="177">
        <v>3</v>
      </c>
      <c r="K5" s="177">
        <v>2</v>
      </c>
      <c r="L5" s="177">
        <v>1</v>
      </c>
      <c r="M5" s="177">
        <v>0</v>
      </c>
    </row>
    <row r="6" spans="1:13" ht="327.75" customHeight="1" x14ac:dyDescent="0.35">
      <c r="B6" s="176">
        <v>1</v>
      </c>
      <c r="C6" s="273" t="s">
        <v>232</v>
      </c>
      <c r="D6" s="167" t="s">
        <v>233</v>
      </c>
      <c r="E6" s="175"/>
      <c r="F6" s="175"/>
      <c r="G6" s="176" t="s">
        <v>234</v>
      </c>
      <c r="H6" s="168" t="s">
        <v>269</v>
      </c>
      <c r="I6" s="166" t="s">
        <v>185</v>
      </c>
      <c r="J6" s="166" t="s">
        <v>182</v>
      </c>
      <c r="K6" s="166" t="s">
        <v>184</v>
      </c>
      <c r="L6" s="166" t="s">
        <v>183</v>
      </c>
      <c r="M6" s="166" t="s">
        <v>272</v>
      </c>
    </row>
    <row r="7" spans="1:13" ht="195.75" customHeight="1" x14ac:dyDescent="0.35">
      <c r="B7" s="176">
        <f>B6+1</f>
        <v>2</v>
      </c>
      <c r="C7" s="273"/>
      <c r="D7" s="167" t="s">
        <v>235</v>
      </c>
      <c r="E7" s="175"/>
      <c r="F7" s="175"/>
      <c r="G7" s="176" t="s">
        <v>234</v>
      </c>
      <c r="H7" s="168" t="s">
        <v>273</v>
      </c>
      <c r="I7" s="169" t="s">
        <v>97</v>
      </c>
      <c r="J7" s="169" t="s">
        <v>99</v>
      </c>
      <c r="K7" s="169" t="s">
        <v>399</v>
      </c>
      <c r="L7" s="169" t="s">
        <v>42</v>
      </c>
      <c r="M7" s="169" t="s">
        <v>15</v>
      </c>
    </row>
    <row r="8" spans="1:13" ht="168.75" customHeight="1" x14ac:dyDescent="0.35">
      <c r="B8" s="176">
        <f t="shared" ref="B8:B9" si="0">B7+1</f>
        <v>3</v>
      </c>
      <c r="C8" s="273"/>
      <c r="D8" s="167" t="s">
        <v>236</v>
      </c>
      <c r="E8" s="175"/>
      <c r="F8" s="175"/>
      <c r="G8" s="176" t="s">
        <v>234</v>
      </c>
      <c r="H8" s="169" t="s">
        <v>274</v>
      </c>
      <c r="I8" s="169" t="s">
        <v>100</v>
      </c>
      <c r="J8" s="169" t="s">
        <v>101</v>
      </c>
      <c r="K8" s="169" t="s">
        <v>102</v>
      </c>
      <c r="L8" s="169" t="s">
        <v>103</v>
      </c>
      <c r="M8" s="169" t="s">
        <v>104</v>
      </c>
    </row>
    <row r="9" spans="1:13" ht="102.75" customHeight="1" x14ac:dyDescent="0.35">
      <c r="B9" s="176">
        <f t="shared" si="0"/>
        <v>4</v>
      </c>
      <c r="C9" s="273"/>
      <c r="D9" s="271" t="s">
        <v>237</v>
      </c>
      <c r="E9" s="175" t="s">
        <v>277</v>
      </c>
      <c r="F9" s="175"/>
      <c r="G9" s="176" t="s">
        <v>234</v>
      </c>
      <c r="H9" s="168" t="s">
        <v>275</v>
      </c>
      <c r="I9" s="169" t="s">
        <v>20</v>
      </c>
      <c r="J9" s="169" t="s">
        <v>19</v>
      </c>
      <c r="K9" s="169" t="s">
        <v>18</v>
      </c>
      <c r="L9" s="169" t="s">
        <v>17</v>
      </c>
      <c r="M9" s="169" t="s">
        <v>16</v>
      </c>
    </row>
    <row r="10" spans="1:13" ht="214.5" customHeight="1" x14ac:dyDescent="0.35">
      <c r="B10" s="176">
        <f>B9+1</f>
        <v>5</v>
      </c>
      <c r="C10" s="273"/>
      <c r="D10" s="272"/>
      <c r="E10" s="175" t="s">
        <v>276</v>
      </c>
      <c r="F10" s="175"/>
      <c r="G10" s="176" t="s">
        <v>234</v>
      </c>
      <c r="H10" s="168" t="s">
        <v>278</v>
      </c>
      <c r="I10" s="169" t="s">
        <v>187</v>
      </c>
      <c r="J10" s="169" t="s">
        <v>188</v>
      </c>
      <c r="K10" s="169" t="s">
        <v>189</v>
      </c>
      <c r="L10" s="169" t="s">
        <v>190</v>
      </c>
      <c r="M10" s="169" t="s">
        <v>16</v>
      </c>
    </row>
    <row r="11" spans="1:13" ht="369.75" customHeight="1" x14ac:dyDescent="0.35">
      <c r="B11" s="176">
        <f>B10+1</f>
        <v>6</v>
      </c>
      <c r="C11" s="273"/>
      <c r="D11" s="167" t="s">
        <v>238</v>
      </c>
      <c r="E11" s="175"/>
      <c r="F11" s="175"/>
      <c r="G11" s="176" t="s">
        <v>234</v>
      </c>
      <c r="H11" s="168" t="s">
        <v>280</v>
      </c>
      <c r="I11" s="169" t="s">
        <v>400</v>
      </c>
      <c r="J11" s="169" t="s">
        <v>401</v>
      </c>
      <c r="K11" s="169" t="s">
        <v>402</v>
      </c>
      <c r="L11" s="169" t="s">
        <v>284</v>
      </c>
      <c r="M11" s="169" t="s">
        <v>191</v>
      </c>
    </row>
    <row r="12" spans="1:13" ht="177.75" customHeight="1" x14ac:dyDescent="0.35">
      <c r="B12" s="176">
        <f>B11+1</f>
        <v>7</v>
      </c>
      <c r="C12" s="280" t="s">
        <v>162</v>
      </c>
      <c r="D12" s="271" t="s">
        <v>285</v>
      </c>
      <c r="E12" s="175" t="s">
        <v>287</v>
      </c>
      <c r="F12" s="175"/>
      <c r="G12" s="176" t="s">
        <v>234</v>
      </c>
      <c r="H12" s="175" t="s">
        <v>286</v>
      </c>
      <c r="I12" s="168" t="s">
        <v>201</v>
      </c>
      <c r="J12" s="168" t="s">
        <v>202</v>
      </c>
      <c r="K12" s="168" t="s">
        <v>200</v>
      </c>
      <c r="L12" s="278" t="s">
        <v>289</v>
      </c>
      <c r="M12" s="279"/>
    </row>
    <row r="13" spans="1:13" ht="198.75" customHeight="1" x14ac:dyDescent="0.35">
      <c r="B13" s="176">
        <f>B12+1</f>
        <v>8</v>
      </c>
      <c r="C13" s="281"/>
      <c r="D13" s="272"/>
      <c r="E13" s="175" t="s">
        <v>403</v>
      </c>
      <c r="F13" s="175"/>
      <c r="G13" s="176" t="s">
        <v>234</v>
      </c>
      <c r="H13" s="175" t="s">
        <v>288</v>
      </c>
      <c r="I13" s="168" t="s">
        <v>203</v>
      </c>
      <c r="J13" s="168" t="s">
        <v>406</v>
      </c>
      <c r="K13" s="168" t="s">
        <v>205</v>
      </c>
      <c r="L13" s="278" t="s">
        <v>289</v>
      </c>
      <c r="M13" s="279"/>
    </row>
    <row r="14" spans="1:13" ht="237" customHeight="1" x14ac:dyDescent="0.35">
      <c r="B14" s="176">
        <f t="shared" ref="B14:B30" si="1">B13+1</f>
        <v>9</v>
      </c>
      <c r="C14" s="281"/>
      <c r="D14" s="167" t="s">
        <v>290</v>
      </c>
      <c r="E14" s="175"/>
      <c r="F14" s="175"/>
      <c r="G14" s="176" t="s">
        <v>234</v>
      </c>
      <c r="H14" s="167" t="s">
        <v>365</v>
      </c>
      <c r="I14" s="168" t="s">
        <v>361</v>
      </c>
      <c r="J14" s="168" t="s">
        <v>362</v>
      </c>
      <c r="K14" s="168" t="s">
        <v>363</v>
      </c>
      <c r="L14" s="168" t="s">
        <v>364</v>
      </c>
      <c r="M14" s="168" t="s">
        <v>206</v>
      </c>
    </row>
    <row r="15" spans="1:13" ht="85.5" customHeight="1" x14ac:dyDescent="0.35">
      <c r="B15" s="176">
        <f t="shared" si="1"/>
        <v>10</v>
      </c>
      <c r="C15" s="281"/>
      <c r="D15" s="271" t="s">
        <v>291</v>
      </c>
      <c r="E15" s="175" t="s">
        <v>293</v>
      </c>
      <c r="F15" s="175"/>
      <c r="G15" s="176" t="s">
        <v>234</v>
      </c>
      <c r="H15" s="168" t="s">
        <v>366</v>
      </c>
      <c r="I15" s="168" t="s">
        <v>67</v>
      </c>
      <c r="J15" s="168" t="s">
        <v>68</v>
      </c>
      <c r="K15" s="168" t="s">
        <v>69</v>
      </c>
      <c r="L15" s="168" t="s">
        <v>190</v>
      </c>
      <c r="M15" s="168" t="s">
        <v>70</v>
      </c>
    </row>
    <row r="16" spans="1:13" ht="105" customHeight="1" x14ac:dyDescent="0.35">
      <c r="B16" s="176">
        <f t="shared" si="1"/>
        <v>11</v>
      </c>
      <c r="C16" s="281"/>
      <c r="D16" s="272"/>
      <c r="E16" s="175" t="s">
        <v>292</v>
      </c>
      <c r="F16" s="175"/>
      <c r="G16" s="176" t="s">
        <v>234</v>
      </c>
      <c r="H16" s="168" t="s">
        <v>367</v>
      </c>
      <c r="I16" s="168" t="s">
        <v>71</v>
      </c>
      <c r="J16" s="168" t="s">
        <v>72</v>
      </c>
      <c r="K16" s="168" t="s">
        <v>73</v>
      </c>
      <c r="L16" s="168" t="s">
        <v>74</v>
      </c>
      <c r="M16" s="168" t="s">
        <v>70</v>
      </c>
    </row>
    <row r="17" spans="2:14" ht="66.900000000000006" customHeight="1" x14ac:dyDescent="0.35">
      <c r="B17" s="176">
        <f t="shared" si="1"/>
        <v>12</v>
      </c>
      <c r="C17" s="281"/>
      <c r="D17" s="271" t="s">
        <v>294</v>
      </c>
      <c r="E17" s="175" t="s">
        <v>295</v>
      </c>
      <c r="F17" s="175"/>
      <c r="G17" s="176" t="s">
        <v>234</v>
      </c>
      <c r="H17" s="167" t="s">
        <v>297</v>
      </c>
      <c r="I17" s="167" t="s">
        <v>299</v>
      </c>
      <c r="J17" s="269" t="s">
        <v>301</v>
      </c>
      <c r="K17" s="270"/>
      <c r="L17" s="165" t="s">
        <v>190</v>
      </c>
      <c r="M17" s="167" t="s">
        <v>300</v>
      </c>
    </row>
    <row r="18" spans="2:14" ht="69.75" customHeight="1" x14ac:dyDescent="0.35">
      <c r="B18" s="176">
        <f t="shared" si="1"/>
        <v>13</v>
      </c>
      <c r="C18" s="281"/>
      <c r="D18" s="272"/>
      <c r="E18" s="175" t="s">
        <v>296</v>
      </c>
      <c r="F18" s="175"/>
      <c r="G18" s="176" t="s">
        <v>234</v>
      </c>
      <c r="H18" s="167" t="s">
        <v>298</v>
      </c>
      <c r="I18" s="167" t="s">
        <v>302</v>
      </c>
      <c r="J18" s="269" t="s">
        <v>404</v>
      </c>
      <c r="K18" s="270"/>
      <c r="L18" s="165" t="s">
        <v>190</v>
      </c>
      <c r="M18" s="264" t="s">
        <v>405</v>
      </c>
    </row>
    <row r="19" spans="2:14" ht="162.75" customHeight="1" x14ac:dyDescent="0.35">
      <c r="B19" s="176">
        <f t="shared" si="1"/>
        <v>14</v>
      </c>
      <c r="C19" s="282"/>
      <c r="D19" s="167" t="s">
        <v>303</v>
      </c>
      <c r="E19" s="167"/>
      <c r="F19" s="167"/>
      <c r="G19" s="176" t="s">
        <v>234</v>
      </c>
      <c r="H19" s="265" t="s">
        <v>368</v>
      </c>
      <c r="I19" s="168" t="s">
        <v>260</v>
      </c>
      <c r="J19" s="168" t="s">
        <v>261</v>
      </c>
      <c r="K19" s="168" t="s">
        <v>262</v>
      </c>
      <c r="L19" s="168" t="s">
        <v>190</v>
      </c>
      <c r="M19" s="168" t="s">
        <v>263</v>
      </c>
    </row>
    <row r="20" spans="2:14" ht="202.5" customHeight="1" x14ac:dyDescent="0.35">
      <c r="B20" s="176">
        <f t="shared" si="1"/>
        <v>15</v>
      </c>
      <c r="C20" s="273" t="s">
        <v>92</v>
      </c>
      <c r="D20" s="274" t="s">
        <v>239</v>
      </c>
      <c r="E20" s="167" t="s">
        <v>240</v>
      </c>
      <c r="F20" s="167"/>
      <c r="G20" s="176" t="s">
        <v>234</v>
      </c>
      <c r="H20" s="168" t="s">
        <v>241</v>
      </c>
      <c r="I20" s="166" t="s">
        <v>242</v>
      </c>
      <c r="J20" s="166" t="s">
        <v>243</v>
      </c>
      <c r="K20" s="166" t="s">
        <v>244</v>
      </c>
      <c r="L20" s="166" t="s">
        <v>245</v>
      </c>
      <c r="M20" s="166" t="s">
        <v>270</v>
      </c>
      <c r="N20" s="170"/>
    </row>
    <row r="21" spans="2:14" ht="121.5" customHeight="1" x14ac:dyDescent="0.35">
      <c r="B21" s="176">
        <f t="shared" si="1"/>
        <v>16</v>
      </c>
      <c r="C21" s="273"/>
      <c r="D21" s="274"/>
      <c r="E21" s="167" t="s">
        <v>369</v>
      </c>
      <c r="F21" s="167"/>
      <c r="G21" s="176" t="s">
        <v>234</v>
      </c>
      <c r="H21" s="168" t="s">
        <v>370</v>
      </c>
      <c r="I21" s="166" t="s">
        <v>246</v>
      </c>
      <c r="J21" s="166" t="s">
        <v>247</v>
      </c>
      <c r="K21" s="166" t="s">
        <v>248</v>
      </c>
      <c r="L21" s="166" t="s">
        <v>249</v>
      </c>
      <c r="M21" s="166" t="s">
        <v>250</v>
      </c>
    </row>
    <row r="22" spans="2:14" ht="186" customHeight="1" x14ac:dyDescent="0.35">
      <c r="B22" s="176">
        <f t="shared" si="1"/>
        <v>17</v>
      </c>
      <c r="C22" s="273"/>
      <c r="D22" s="175" t="s">
        <v>304</v>
      </c>
      <c r="E22" s="167"/>
      <c r="F22" s="167"/>
      <c r="G22" s="176" t="s">
        <v>234</v>
      </c>
      <c r="H22" s="168" t="s">
        <v>271</v>
      </c>
      <c r="I22" s="168" t="s">
        <v>120</v>
      </c>
      <c r="J22" s="168" t="s">
        <v>121</v>
      </c>
      <c r="K22" s="168" t="s">
        <v>122</v>
      </c>
      <c r="L22" s="168" t="s">
        <v>123</v>
      </c>
      <c r="M22" s="168" t="s">
        <v>124</v>
      </c>
    </row>
    <row r="23" spans="2:14" ht="53.25" customHeight="1" x14ac:dyDescent="0.35">
      <c r="B23" s="176">
        <f t="shared" si="1"/>
        <v>18</v>
      </c>
      <c r="C23" s="273"/>
      <c r="D23" s="274"/>
      <c r="E23" s="274" t="s">
        <v>310</v>
      </c>
      <c r="F23" s="175" t="s">
        <v>311</v>
      </c>
      <c r="G23" s="275"/>
      <c r="H23" s="167" t="s">
        <v>371</v>
      </c>
      <c r="I23" s="168" t="s">
        <v>251</v>
      </c>
      <c r="J23" s="168" t="s">
        <v>372</v>
      </c>
      <c r="K23" s="168" t="s">
        <v>252</v>
      </c>
      <c r="L23" s="168" t="s">
        <v>253</v>
      </c>
      <c r="M23" s="168" t="s">
        <v>21</v>
      </c>
    </row>
    <row r="24" spans="2:14" ht="32.9" customHeight="1" x14ac:dyDescent="0.35">
      <c r="B24" s="176">
        <f t="shared" si="1"/>
        <v>19</v>
      </c>
      <c r="C24" s="273"/>
      <c r="D24" s="274"/>
      <c r="E24" s="274"/>
      <c r="F24" s="175" t="s">
        <v>312</v>
      </c>
      <c r="G24" s="275"/>
      <c r="H24" s="167" t="s">
        <v>309</v>
      </c>
      <c r="I24" s="168" t="s">
        <v>254</v>
      </c>
      <c r="J24" s="168" t="s">
        <v>373</v>
      </c>
      <c r="K24" s="168" t="s">
        <v>255</v>
      </c>
      <c r="L24" s="168" t="s">
        <v>256</v>
      </c>
      <c r="M24" s="168" t="s">
        <v>21</v>
      </c>
    </row>
    <row r="25" spans="2:14" ht="33.65" customHeight="1" x14ac:dyDescent="0.35">
      <c r="B25" s="176">
        <f t="shared" si="1"/>
        <v>20</v>
      </c>
      <c r="C25" s="273"/>
      <c r="D25" s="274"/>
      <c r="E25" s="274"/>
      <c r="F25" s="175" t="s">
        <v>313</v>
      </c>
      <c r="G25" s="275"/>
      <c r="H25" s="167" t="s">
        <v>307</v>
      </c>
      <c r="I25" s="168" t="s">
        <v>257</v>
      </c>
      <c r="J25" s="168" t="s">
        <v>374</v>
      </c>
      <c r="K25" s="168" t="s">
        <v>258</v>
      </c>
      <c r="L25" s="168" t="s">
        <v>259</v>
      </c>
      <c r="M25" s="168" t="s">
        <v>21</v>
      </c>
    </row>
    <row r="26" spans="2:14" ht="32.15" customHeight="1" x14ac:dyDescent="0.35">
      <c r="B26" s="176">
        <f t="shared" si="1"/>
        <v>21</v>
      </c>
      <c r="C26" s="273"/>
      <c r="D26" s="274"/>
      <c r="E26" s="274"/>
      <c r="F26" s="175" t="s">
        <v>314</v>
      </c>
      <c r="G26" s="275"/>
      <c r="H26" s="167" t="s">
        <v>308</v>
      </c>
      <c r="I26" s="168" t="s">
        <v>315</v>
      </c>
      <c r="J26" s="168" t="s">
        <v>375</v>
      </c>
      <c r="K26" s="168" t="s">
        <v>316</v>
      </c>
      <c r="L26" s="168" t="s">
        <v>317</v>
      </c>
      <c r="M26" s="168" t="s">
        <v>21</v>
      </c>
    </row>
    <row r="27" spans="2:14" ht="56" x14ac:dyDescent="0.35">
      <c r="B27" s="176">
        <f t="shared" si="1"/>
        <v>22</v>
      </c>
      <c r="C27" s="273"/>
      <c r="D27" s="274"/>
      <c r="E27" s="167" t="s">
        <v>318</v>
      </c>
      <c r="F27" s="167"/>
      <c r="G27" s="176" t="s">
        <v>234</v>
      </c>
      <c r="H27" s="167" t="s">
        <v>322</v>
      </c>
      <c r="I27" s="184" t="s">
        <v>82</v>
      </c>
      <c r="J27" s="184" t="s">
        <v>319</v>
      </c>
      <c r="K27" s="184" t="s">
        <v>320</v>
      </c>
      <c r="L27" s="184" t="s">
        <v>83</v>
      </c>
      <c r="M27" s="168" t="s">
        <v>321</v>
      </c>
    </row>
    <row r="28" spans="2:14" ht="197.25" customHeight="1" x14ac:dyDescent="0.35">
      <c r="B28" s="176">
        <f t="shared" si="1"/>
        <v>23</v>
      </c>
      <c r="C28" s="273"/>
      <c r="D28" s="274"/>
      <c r="E28" s="167" t="s">
        <v>323</v>
      </c>
      <c r="F28" s="167"/>
      <c r="G28" s="176" t="s">
        <v>234</v>
      </c>
      <c r="H28" s="168" t="s">
        <v>324</v>
      </c>
      <c r="I28" s="267" t="s">
        <v>87</v>
      </c>
      <c r="J28" s="267" t="s">
        <v>86</v>
      </c>
      <c r="K28" s="267" t="s">
        <v>85</v>
      </c>
      <c r="L28" s="267" t="s">
        <v>84</v>
      </c>
      <c r="M28" s="268" t="s">
        <v>21</v>
      </c>
    </row>
    <row r="29" spans="2:14" ht="167.25" customHeight="1" x14ac:dyDescent="0.35">
      <c r="B29" s="176">
        <f t="shared" si="1"/>
        <v>24</v>
      </c>
      <c r="C29" s="273"/>
      <c r="D29" s="175"/>
      <c r="E29" s="167" t="s">
        <v>325</v>
      </c>
      <c r="F29" s="167"/>
      <c r="G29" s="176" t="s">
        <v>234</v>
      </c>
      <c r="H29" s="266" t="s">
        <v>376</v>
      </c>
      <c r="I29" s="166" t="s">
        <v>377</v>
      </c>
      <c r="J29" s="166" t="s">
        <v>396</v>
      </c>
      <c r="K29" s="166" t="s">
        <v>397</v>
      </c>
      <c r="L29" s="166" t="s">
        <v>190</v>
      </c>
      <c r="M29" s="166" t="s">
        <v>407</v>
      </c>
    </row>
    <row r="30" spans="2:14" ht="78.900000000000006" customHeight="1" x14ac:dyDescent="0.35">
      <c r="B30" s="262">
        <f t="shared" si="1"/>
        <v>25</v>
      </c>
      <c r="C30" s="174"/>
      <c r="D30" s="175"/>
      <c r="E30" s="167" t="s">
        <v>343</v>
      </c>
      <c r="F30" s="167"/>
      <c r="G30" s="262" t="s">
        <v>234</v>
      </c>
      <c r="H30" s="266" t="s">
        <v>395</v>
      </c>
      <c r="I30" s="284" t="s">
        <v>339</v>
      </c>
      <c r="J30" s="284" t="s">
        <v>340</v>
      </c>
      <c r="K30" s="284" t="s">
        <v>341</v>
      </c>
      <c r="L30" s="284" t="s">
        <v>190</v>
      </c>
      <c r="M30" s="284" t="s">
        <v>408</v>
      </c>
    </row>
    <row r="31" spans="2:14" ht="15" customHeight="1" x14ac:dyDescent="0.35">
      <c r="D31" s="161" t="s">
        <v>264</v>
      </c>
      <c r="I31" s="284"/>
      <c r="J31" s="284"/>
      <c r="K31" s="284"/>
      <c r="L31" s="284"/>
      <c r="M31" s="284"/>
    </row>
    <row r="32" spans="2:14" x14ac:dyDescent="0.35">
      <c r="D32" s="171" t="s">
        <v>265</v>
      </c>
      <c r="E32" s="171"/>
      <c r="F32" s="171"/>
      <c r="G32" s="171"/>
      <c r="H32" s="171"/>
      <c r="I32" s="171"/>
    </row>
    <row r="33" spans="4:5" ht="18.649999999999999" customHeight="1" x14ac:dyDescent="0.35">
      <c r="D33" s="276" t="s">
        <v>266</v>
      </c>
      <c r="E33" s="276"/>
    </row>
    <row r="34" spans="4:5" ht="18.649999999999999" customHeight="1" x14ac:dyDescent="0.35">
      <c r="D34" s="263"/>
      <c r="E34" s="263"/>
    </row>
    <row r="35" spans="4:5" ht="18.649999999999999" customHeight="1" x14ac:dyDescent="0.35">
      <c r="D35" s="263"/>
      <c r="E35" s="263"/>
    </row>
    <row r="36" spans="4:5" ht="18.649999999999999" customHeight="1" x14ac:dyDescent="0.35">
      <c r="D36" s="263"/>
      <c r="E36" s="263"/>
    </row>
    <row r="37" spans="4:5" x14ac:dyDescent="0.35">
      <c r="D37" s="171" t="s">
        <v>267</v>
      </c>
    </row>
  </sheetData>
  <mergeCells count="29">
    <mergeCell ref="I30:I31"/>
    <mergeCell ref="J30:J31"/>
    <mergeCell ref="K30:K31"/>
    <mergeCell ref="L30:L31"/>
    <mergeCell ref="M30:M31"/>
    <mergeCell ref="D33:E33"/>
    <mergeCell ref="B2:M2"/>
    <mergeCell ref="D9:D10"/>
    <mergeCell ref="L13:M13"/>
    <mergeCell ref="D12:D13"/>
    <mergeCell ref="D15:D16"/>
    <mergeCell ref="C12:C19"/>
    <mergeCell ref="F4:F5"/>
    <mergeCell ref="I4:M4"/>
    <mergeCell ref="B4:B5"/>
    <mergeCell ref="C4:C5"/>
    <mergeCell ref="D4:D5"/>
    <mergeCell ref="E4:E5"/>
    <mergeCell ref="G4:H4"/>
    <mergeCell ref="C6:C11"/>
    <mergeCell ref="L12:M12"/>
    <mergeCell ref="J17:K17"/>
    <mergeCell ref="J18:K18"/>
    <mergeCell ref="D17:D18"/>
    <mergeCell ref="C20:C29"/>
    <mergeCell ref="D20:D21"/>
    <mergeCell ref="D23:D28"/>
    <mergeCell ref="E23:E26"/>
    <mergeCell ref="G23:G26"/>
  </mergeCells>
  <conditionalFormatting sqref="C6 G5:H5 C4:E4 G21 G6:G12 G28:G30">
    <cfRule type="cellIs" dxfId="29" priority="18" operator="equal">
      <formula>"Tidak dinilai"</formula>
    </cfRule>
  </conditionalFormatting>
  <conditionalFormatting sqref="E7:F7">
    <cfRule type="cellIs" dxfId="28" priority="16" operator="equal">
      <formula>"Tidak dinilai"</formula>
    </cfRule>
  </conditionalFormatting>
  <conditionalFormatting sqref="E6:F6">
    <cfRule type="cellIs" dxfId="27" priority="17" operator="equal">
      <formula>"Tidak dinilai"</formula>
    </cfRule>
  </conditionalFormatting>
  <conditionalFormatting sqref="E12:F12">
    <cfRule type="cellIs" dxfId="26" priority="12" operator="equal">
      <formula>"Tidak dinilai"</formula>
    </cfRule>
  </conditionalFormatting>
  <conditionalFormatting sqref="E9:F10">
    <cfRule type="cellIs" dxfId="25" priority="14" operator="equal">
      <formula>"Tidak dinilai"</formula>
    </cfRule>
  </conditionalFormatting>
  <conditionalFormatting sqref="E8:F8">
    <cfRule type="cellIs" dxfId="24" priority="15" operator="equal">
      <formula>"Tidak dinilai"</formula>
    </cfRule>
  </conditionalFormatting>
  <conditionalFormatting sqref="E11:F11">
    <cfRule type="cellIs" dxfId="23" priority="13" operator="equal">
      <formula>"Tidak dinilai"</formula>
    </cfRule>
  </conditionalFormatting>
  <conditionalFormatting sqref="B4">
    <cfRule type="cellIs" dxfId="22" priority="11" operator="equal">
      <formula>"Tidak dinilai"</formula>
    </cfRule>
  </conditionalFormatting>
  <conditionalFormatting sqref="I5:M5">
    <cfRule type="cellIs" dxfId="21" priority="10" operator="equal">
      <formula>"Tidak dinilai"</formula>
    </cfRule>
  </conditionalFormatting>
  <conditionalFormatting sqref="G20">
    <cfRule type="cellIs" dxfId="20" priority="9" operator="equal">
      <formula>"Tidak dinilai"</formula>
    </cfRule>
  </conditionalFormatting>
  <conditionalFormatting sqref="G22">
    <cfRule type="cellIs" dxfId="19" priority="8" operator="equal">
      <formula>"Tidak dinilai"</formula>
    </cfRule>
  </conditionalFormatting>
  <conditionalFormatting sqref="G13:G18">
    <cfRule type="cellIs" dxfId="18" priority="4" operator="equal">
      <formula>"Tidak dinilai"</formula>
    </cfRule>
  </conditionalFormatting>
  <conditionalFormatting sqref="G27">
    <cfRule type="cellIs" dxfId="17" priority="5" operator="equal">
      <formula>"Tidak dinilai"</formula>
    </cfRule>
  </conditionalFormatting>
  <conditionalFormatting sqref="E13:F18">
    <cfRule type="cellIs" dxfId="16" priority="3" operator="equal">
      <formula>"Tidak dinilai"</formula>
    </cfRule>
  </conditionalFormatting>
  <conditionalFormatting sqref="G19">
    <cfRule type="cellIs" dxfId="15" priority="2" operator="equal">
      <formula>"Tidak dinilai"</formula>
    </cfRule>
  </conditionalFormatting>
  <conditionalFormatting sqref="F4">
    <cfRule type="cellIs" dxfId="14" priority="1" operator="equal">
      <formula>"Tidak dinilai"</formula>
    </cfRule>
  </conditionalFormatting>
  <dataValidations count="1">
    <dataValidation type="list" allowBlank="1" showInputMessage="1" showErrorMessage="1" sqref="G6:G22 G27:G30" xr:uid="{00000000-0002-0000-0000-000000000000}">
      <formula1>"Diminta, Tidak Diminta"</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A285"/>
  <sheetViews>
    <sheetView topLeftCell="A80" zoomScale="130" zoomScaleNormal="130" workbookViewId="0">
      <selection activeCell="G227" sqref="G227"/>
    </sheetView>
  </sheetViews>
  <sheetFormatPr defaultColWidth="8.54296875" defaultRowHeight="14" x14ac:dyDescent="0.3"/>
  <cols>
    <col min="1" max="1" width="6.453125" style="54" customWidth="1"/>
    <col min="2" max="2" width="8.453125" style="102" customWidth="1"/>
    <col min="3" max="3" width="6.54296875" style="101" customWidth="1"/>
    <col min="4" max="4" width="53" style="101" customWidth="1"/>
    <col min="5" max="5" width="9" style="106" customWidth="1"/>
    <col min="6" max="6" width="6.453125" style="101" customWidth="1"/>
    <col min="7" max="7" width="25.453125" style="102" customWidth="1"/>
    <col min="8" max="8" width="13.453125" style="102" customWidth="1"/>
    <col min="9" max="9" width="7.54296875" style="101" customWidth="1"/>
    <col min="10" max="16384" width="8.54296875" style="101"/>
  </cols>
  <sheetData>
    <row r="1" spans="1:9" ht="26.25" customHeight="1" x14ac:dyDescent="0.5">
      <c r="A1" s="64" t="s">
        <v>37</v>
      </c>
      <c r="B1" s="65"/>
      <c r="C1" s="65"/>
      <c r="D1" s="325" t="s">
        <v>77</v>
      </c>
      <c r="E1" s="325"/>
      <c r="F1" s="325"/>
      <c r="G1" s="325"/>
      <c r="H1" s="325"/>
      <c r="I1" s="326"/>
    </row>
    <row r="2" spans="1:9" ht="19.5" customHeight="1" x14ac:dyDescent="0.4">
      <c r="A2" s="66" t="s">
        <v>38</v>
      </c>
      <c r="B2" s="67"/>
      <c r="C2" s="67"/>
      <c r="D2" s="327" t="s">
        <v>39</v>
      </c>
      <c r="E2" s="327"/>
      <c r="F2" s="327"/>
      <c r="G2" s="327"/>
      <c r="H2" s="327"/>
      <c r="I2" s="328"/>
    </row>
    <row r="3" spans="1:9" s="46" customFormat="1" ht="26.25" customHeight="1" x14ac:dyDescent="0.35">
      <c r="A3" s="330" t="s">
        <v>0</v>
      </c>
      <c r="B3" s="331"/>
      <c r="C3" s="331"/>
      <c r="D3" s="331"/>
      <c r="E3" s="43"/>
      <c r="F3" s="44"/>
      <c r="G3" s="35"/>
      <c r="H3" s="35"/>
      <c r="I3" s="45"/>
    </row>
    <row r="4" spans="1:9" s="46" customFormat="1" ht="21.75" customHeight="1" x14ac:dyDescent="0.35">
      <c r="A4" s="329" t="s">
        <v>1</v>
      </c>
      <c r="B4" s="329"/>
      <c r="C4" s="329"/>
      <c r="D4" s="47"/>
      <c r="E4" s="48"/>
      <c r="F4" s="49"/>
      <c r="G4" s="35"/>
      <c r="H4" s="35"/>
      <c r="I4" s="45"/>
    </row>
    <row r="5" spans="1:9" s="46" customFormat="1" ht="19.5" customHeight="1" x14ac:dyDescent="0.35">
      <c r="A5" s="329" t="s">
        <v>2</v>
      </c>
      <c r="B5" s="329"/>
      <c r="C5" s="329"/>
      <c r="D5" s="47" t="s">
        <v>326</v>
      </c>
      <c r="E5" s="48"/>
      <c r="F5" s="49"/>
      <c r="G5" s="35"/>
      <c r="H5" s="35"/>
      <c r="I5" s="45"/>
    </row>
    <row r="6" spans="1:9" s="46" customFormat="1" ht="29.4" customHeight="1" x14ac:dyDescent="0.35">
      <c r="A6" s="329" t="s">
        <v>3</v>
      </c>
      <c r="B6" s="329"/>
      <c r="C6" s="329"/>
      <c r="D6" s="185" t="s">
        <v>345</v>
      </c>
      <c r="E6" s="48"/>
      <c r="F6" s="49"/>
      <c r="G6" s="35"/>
      <c r="H6" s="35"/>
      <c r="I6" s="45"/>
    </row>
    <row r="7" spans="1:9" s="46" customFormat="1" ht="19.5" customHeight="1" x14ac:dyDescent="0.35">
      <c r="A7" s="329" t="s">
        <v>180</v>
      </c>
      <c r="B7" s="329"/>
      <c r="C7" s="329"/>
      <c r="D7" s="47" t="s">
        <v>346</v>
      </c>
      <c r="E7" s="48"/>
      <c r="F7" s="49"/>
      <c r="G7" s="35"/>
      <c r="H7" s="35"/>
      <c r="I7" s="45"/>
    </row>
    <row r="8" spans="1:9" s="46" customFormat="1" ht="19.5" customHeight="1" x14ac:dyDescent="0.35">
      <c r="A8" s="329" t="s">
        <v>5</v>
      </c>
      <c r="B8" s="329"/>
      <c r="C8" s="329"/>
      <c r="D8" s="50"/>
      <c r="E8" s="51"/>
      <c r="F8" s="181"/>
      <c r="G8" s="35"/>
      <c r="H8" s="35"/>
      <c r="I8" s="45"/>
    </row>
    <row r="9" spans="1:9" s="56" customFormat="1" ht="19.5" customHeight="1" x14ac:dyDescent="0.3">
      <c r="A9" s="52"/>
      <c r="B9" s="102"/>
      <c r="C9" s="53"/>
      <c r="D9" s="101"/>
      <c r="E9" s="54"/>
      <c r="F9" s="44"/>
      <c r="G9" s="36"/>
      <c r="H9" s="36"/>
      <c r="I9" s="55"/>
    </row>
    <row r="10" spans="1:9" s="46" customFormat="1" ht="24.75" customHeight="1" x14ac:dyDescent="0.35">
      <c r="A10" s="332" t="s">
        <v>6</v>
      </c>
      <c r="B10" s="332"/>
      <c r="C10" s="332"/>
      <c r="D10" s="49"/>
      <c r="E10" s="43"/>
      <c r="F10" s="44"/>
      <c r="G10" s="35"/>
      <c r="H10" s="35"/>
      <c r="I10" s="45"/>
    </row>
    <row r="11" spans="1:9" s="46" customFormat="1" ht="19.5" customHeight="1" x14ac:dyDescent="0.35">
      <c r="A11" s="329" t="s">
        <v>7</v>
      </c>
      <c r="B11" s="329"/>
      <c r="C11" s="329"/>
      <c r="D11" s="47"/>
      <c r="E11" s="48"/>
      <c r="F11" s="49"/>
      <c r="G11" s="35"/>
      <c r="H11" s="35"/>
      <c r="I11" s="45"/>
    </row>
    <row r="12" spans="1:9" s="46" customFormat="1" ht="19.5" customHeight="1" x14ac:dyDescent="0.35">
      <c r="A12" s="329" t="s">
        <v>8</v>
      </c>
      <c r="B12" s="329"/>
      <c r="C12" s="329"/>
      <c r="D12" s="47"/>
      <c r="E12" s="48"/>
      <c r="F12" s="49"/>
      <c r="G12" s="35"/>
      <c r="H12" s="35"/>
      <c r="I12" s="45"/>
    </row>
    <row r="13" spans="1:9" s="46" customFormat="1" ht="19.5" customHeight="1" x14ac:dyDescent="0.35">
      <c r="A13" s="333" t="s">
        <v>9</v>
      </c>
      <c r="B13" s="333"/>
      <c r="C13" s="333"/>
      <c r="D13" s="47"/>
      <c r="E13" s="48"/>
      <c r="F13" s="49"/>
      <c r="G13" s="35"/>
      <c r="H13" s="35"/>
      <c r="I13" s="45"/>
    </row>
    <row r="14" spans="1:9" s="46" customFormat="1" ht="19.5" customHeight="1" x14ac:dyDescent="0.35">
      <c r="A14" s="329" t="s">
        <v>10</v>
      </c>
      <c r="B14" s="329"/>
      <c r="C14" s="329"/>
      <c r="D14" s="47"/>
      <c r="E14" s="48"/>
      <c r="F14" s="49"/>
      <c r="G14" s="35"/>
      <c r="H14" s="35"/>
      <c r="I14" s="45"/>
    </row>
    <row r="15" spans="1:9" ht="19.5" customHeight="1" x14ac:dyDescent="0.4">
      <c r="A15" s="21"/>
      <c r="B15" s="37"/>
      <c r="C15" s="37"/>
      <c r="D15" s="37"/>
      <c r="E15" s="22"/>
      <c r="F15" s="37"/>
      <c r="G15" s="37"/>
      <c r="H15" s="37"/>
      <c r="I15" s="56"/>
    </row>
    <row r="16" spans="1:9" ht="53.25" customHeight="1" x14ac:dyDescent="0.4">
      <c r="A16" s="182" t="s">
        <v>30</v>
      </c>
      <c r="B16" s="182" t="s">
        <v>31</v>
      </c>
      <c r="C16" s="335" t="s">
        <v>29</v>
      </c>
      <c r="D16" s="336"/>
      <c r="E16" s="70" t="s">
        <v>13</v>
      </c>
      <c r="F16" s="38"/>
      <c r="G16" s="336" t="s">
        <v>14</v>
      </c>
      <c r="H16" s="336"/>
      <c r="I16" s="336"/>
    </row>
    <row r="17" spans="1:9" ht="16.5" customHeight="1" x14ac:dyDescent="0.4">
      <c r="A17" s="148"/>
      <c r="B17" s="91" t="s">
        <v>53</v>
      </c>
      <c r="C17" s="337" t="s">
        <v>193</v>
      </c>
      <c r="D17" s="338"/>
      <c r="E17" s="149" t="s">
        <v>198</v>
      </c>
      <c r="F17" s="38"/>
      <c r="G17" s="292" t="s">
        <v>195</v>
      </c>
      <c r="H17" s="292"/>
      <c r="I17" s="292"/>
    </row>
    <row r="18" spans="1:9" ht="16.5" customHeight="1" x14ac:dyDescent="0.3">
      <c r="A18" s="110"/>
      <c r="B18" s="91" t="s">
        <v>54</v>
      </c>
      <c r="C18" s="334" t="s">
        <v>55</v>
      </c>
      <c r="D18" s="334"/>
      <c r="E18" s="69" t="s">
        <v>58</v>
      </c>
      <c r="G18" s="292"/>
      <c r="H18" s="292"/>
      <c r="I18" s="292"/>
    </row>
    <row r="19" spans="1:9" ht="16.5" customHeight="1" x14ac:dyDescent="0.3">
      <c r="A19" s="110"/>
      <c r="B19" s="91" t="s">
        <v>56</v>
      </c>
      <c r="C19" s="323" t="s">
        <v>65</v>
      </c>
      <c r="D19" s="324"/>
      <c r="E19" s="69" t="s">
        <v>58</v>
      </c>
      <c r="G19" s="292"/>
      <c r="H19" s="292"/>
      <c r="I19" s="292"/>
    </row>
    <row r="20" spans="1:9" ht="16.5" customHeight="1" x14ac:dyDescent="0.3">
      <c r="A20" s="110"/>
      <c r="B20" s="91" t="s">
        <v>63</v>
      </c>
      <c r="C20" s="323" t="s">
        <v>62</v>
      </c>
      <c r="D20" s="324"/>
      <c r="E20" s="69" t="s">
        <v>58</v>
      </c>
      <c r="G20" s="292"/>
      <c r="H20" s="292"/>
      <c r="I20" s="292"/>
    </row>
    <row r="21" spans="1:9" ht="16.5" customHeight="1" x14ac:dyDescent="0.3">
      <c r="A21" s="110"/>
      <c r="B21" s="91" t="s">
        <v>64</v>
      </c>
      <c r="C21" s="323" t="s">
        <v>348</v>
      </c>
      <c r="D21" s="324"/>
      <c r="E21" s="69" t="s">
        <v>58</v>
      </c>
      <c r="G21" s="292"/>
      <c r="H21" s="292"/>
      <c r="I21" s="292"/>
    </row>
    <row r="22" spans="1:9" ht="27" customHeight="1" x14ac:dyDescent="0.3">
      <c r="A22" s="110"/>
      <c r="B22" s="91" t="s">
        <v>79</v>
      </c>
      <c r="C22" s="323" t="s">
        <v>378</v>
      </c>
      <c r="D22" s="324"/>
      <c r="E22" s="69" t="s">
        <v>58</v>
      </c>
      <c r="G22" s="147"/>
      <c r="H22" s="147"/>
      <c r="I22" s="147"/>
    </row>
    <row r="23" spans="1:9" ht="14.15" customHeight="1" x14ac:dyDescent="0.3">
      <c r="A23" s="110"/>
      <c r="B23" s="91" t="s">
        <v>80</v>
      </c>
      <c r="C23" s="323" t="s">
        <v>196</v>
      </c>
      <c r="D23" s="324"/>
      <c r="E23" s="69" t="s">
        <v>58</v>
      </c>
      <c r="G23" s="147"/>
      <c r="H23" s="147"/>
      <c r="I23" s="147"/>
    </row>
    <row r="24" spans="1:9" ht="26.4" customHeight="1" x14ac:dyDescent="0.3">
      <c r="A24" s="110"/>
      <c r="B24" s="91" t="s">
        <v>25</v>
      </c>
      <c r="C24" s="323" t="s">
        <v>379</v>
      </c>
      <c r="D24" s="324"/>
      <c r="E24" s="69" t="s">
        <v>58</v>
      </c>
      <c r="G24" s="147"/>
      <c r="H24" s="147"/>
      <c r="I24" s="147"/>
    </row>
    <row r="25" spans="1:9" ht="30" customHeight="1" x14ac:dyDescent="0.3">
      <c r="A25" s="110"/>
      <c r="B25" s="91" t="s">
        <v>192</v>
      </c>
      <c r="C25" s="323" t="s">
        <v>334</v>
      </c>
      <c r="D25" s="324"/>
      <c r="E25" s="69" t="s">
        <v>58</v>
      </c>
      <c r="G25" s="147"/>
      <c r="H25" s="147"/>
      <c r="I25" s="147"/>
    </row>
    <row r="26" spans="1:9" ht="54.65" customHeight="1" x14ac:dyDescent="0.3">
      <c r="A26" s="110"/>
      <c r="B26" s="91" t="s">
        <v>194</v>
      </c>
      <c r="C26" s="323" t="s">
        <v>199</v>
      </c>
      <c r="D26" s="324"/>
      <c r="E26" s="69" t="s">
        <v>58</v>
      </c>
      <c r="G26" s="147"/>
      <c r="H26" s="147"/>
      <c r="I26" s="147"/>
    </row>
    <row r="27" spans="1:9" ht="16.5" customHeight="1" x14ac:dyDescent="0.3">
      <c r="A27" s="110"/>
      <c r="B27" s="91" t="s">
        <v>335</v>
      </c>
      <c r="C27" s="337" t="s">
        <v>57</v>
      </c>
      <c r="D27" s="338"/>
      <c r="E27" s="69" t="s">
        <v>58</v>
      </c>
      <c r="G27" s="147"/>
      <c r="H27" s="147"/>
      <c r="I27" s="147"/>
    </row>
    <row r="28" spans="1:9" ht="29.25" customHeight="1" x14ac:dyDescent="0.3">
      <c r="A28" s="110"/>
      <c r="B28" s="84"/>
      <c r="C28" s="346" t="s">
        <v>60</v>
      </c>
      <c r="D28" s="346"/>
      <c r="E28" s="146" t="str">
        <f>IF(AND(E18="Ada",E20="Ada",E22="Ada",E23="Ada",E24="Ada",E26="Ada",E27="Ada"),IF(OR(E17="PTN",(AND(E17="PTS",E19="Ada"))),"Memenuhi","Belum Memenuhi"),"Belum Memenuhi")</f>
        <v>Memenuhi</v>
      </c>
      <c r="G28" s="104"/>
      <c r="H28" s="104"/>
      <c r="I28" s="104"/>
    </row>
    <row r="29" spans="1:9" x14ac:dyDescent="0.3">
      <c r="A29" s="113"/>
      <c r="B29" s="92"/>
      <c r="C29" s="108"/>
      <c r="D29" s="108"/>
      <c r="E29" s="58"/>
      <c r="G29" s="104"/>
      <c r="H29" s="104"/>
      <c r="I29" s="104"/>
    </row>
    <row r="30" spans="1:9" ht="17.399999999999999" customHeight="1" x14ac:dyDescent="0.3">
      <c r="A30" s="119">
        <v>1</v>
      </c>
      <c r="B30" s="186" t="s">
        <v>94</v>
      </c>
      <c r="C30" s="348" t="s">
        <v>181</v>
      </c>
      <c r="D30" s="348"/>
      <c r="E30" s="133">
        <v>4</v>
      </c>
      <c r="F30" s="187"/>
      <c r="G30" s="286" t="s">
        <v>95</v>
      </c>
      <c r="H30" s="287"/>
      <c r="I30" s="288"/>
    </row>
    <row r="31" spans="1:9" ht="84.65" customHeight="1" x14ac:dyDescent="0.3">
      <c r="A31" s="119"/>
      <c r="B31" s="188"/>
      <c r="C31" s="339" t="s">
        <v>182</v>
      </c>
      <c r="D31" s="339"/>
      <c r="E31" s="134"/>
      <c r="F31" s="187"/>
      <c r="G31" s="289"/>
      <c r="H31" s="290"/>
      <c r="I31" s="291"/>
    </row>
    <row r="32" spans="1:9" ht="95.15" customHeight="1" x14ac:dyDescent="0.3">
      <c r="A32" s="119"/>
      <c r="B32" s="189"/>
      <c r="C32" s="190">
        <v>4</v>
      </c>
      <c r="D32" s="123" t="s">
        <v>185</v>
      </c>
      <c r="E32" s="191"/>
      <c r="F32" s="187"/>
      <c r="G32" s="100"/>
      <c r="H32" s="100"/>
      <c r="I32" s="100"/>
    </row>
    <row r="33" spans="1:9" ht="91" x14ac:dyDescent="0.3">
      <c r="A33" s="119"/>
      <c r="B33" s="189"/>
      <c r="C33" s="190">
        <v>3</v>
      </c>
      <c r="D33" s="123" t="s">
        <v>182</v>
      </c>
      <c r="E33" s="191"/>
      <c r="F33" s="187"/>
      <c r="G33" s="100"/>
      <c r="H33" s="100"/>
      <c r="I33" s="100"/>
    </row>
    <row r="34" spans="1:9" ht="98.4" customHeight="1" x14ac:dyDescent="0.3">
      <c r="A34" s="119"/>
      <c r="B34" s="189"/>
      <c r="C34" s="190">
        <v>2</v>
      </c>
      <c r="D34" s="123" t="s">
        <v>184</v>
      </c>
      <c r="E34" s="191"/>
      <c r="F34" s="187"/>
      <c r="G34" s="192"/>
      <c r="H34" s="193"/>
      <c r="I34" s="187"/>
    </row>
    <row r="35" spans="1:9" ht="26" x14ac:dyDescent="0.3">
      <c r="A35" s="119"/>
      <c r="B35" s="189"/>
      <c r="C35" s="190">
        <v>1</v>
      </c>
      <c r="D35" s="123" t="s">
        <v>183</v>
      </c>
      <c r="E35" s="191"/>
      <c r="F35" s="187"/>
      <c r="G35" s="192"/>
      <c r="H35" s="193"/>
      <c r="I35" s="187"/>
    </row>
    <row r="36" spans="1:9" ht="26" x14ac:dyDescent="0.3">
      <c r="A36" s="119"/>
      <c r="B36" s="189"/>
      <c r="C36" s="190">
        <v>0</v>
      </c>
      <c r="D36" s="126" t="s">
        <v>96</v>
      </c>
      <c r="E36" s="191"/>
      <c r="F36" s="187"/>
      <c r="G36" s="192"/>
      <c r="H36" s="193"/>
      <c r="I36" s="187"/>
    </row>
    <row r="37" spans="1:9" x14ac:dyDescent="0.3">
      <c r="A37" s="119"/>
      <c r="B37" s="194"/>
      <c r="C37" s="349" t="s">
        <v>13</v>
      </c>
      <c r="D37" s="349"/>
      <c r="E37" s="195">
        <f>IF(OR(E30&lt;0,E30&gt;4),"Salah Isi",E30)</f>
        <v>4</v>
      </c>
      <c r="F37" s="187"/>
      <c r="G37" s="192"/>
      <c r="H37" s="193"/>
      <c r="I37" s="187"/>
    </row>
    <row r="38" spans="1:9" x14ac:dyDescent="0.3">
      <c r="A38" s="119"/>
      <c r="B38" s="116"/>
      <c r="C38" s="108"/>
      <c r="D38" s="108"/>
      <c r="E38" s="58"/>
      <c r="G38" s="104"/>
      <c r="H38" s="104"/>
      <c r="I38" s="104"/>
    </row>
    <row r="39" spans="1:9" ht="18" customHeight="1" x14ac:dyDescent="0.3">
      <c r="A39" s="116">
        <f>A30+1</f>
        <v>2</v>
      </c>
      <c r="B39" s="120" t="s">
        <v>66</v>
      </c>
      <c r="C39" s="343" t="s">
        <v>158</v>
      </c>
      <c r="D39" s="343"/>
      <c r="E39" s="133">
        <v>4</v>
      </c>
      <c r="G39" s="286" t="s">
        <v>135</v>
      </c>
      <c r="H39" s="287"/>
      <c r="I39" s="288"/>
    </row>
    <row r="40" spans="1:9" ht="26.4" customHeight="1" x14ac:dyDescent="0.3">
      <c r="A40" s="116"/>
      <c r="B40" s="111"/>
      <c r="C40" s="297" t="s">
        <v>159</v>
      </c>
      <c r="D40" s="298"/>
      <c r="E40" s="134"/>
      <c r="G40" s="294"/>
      <c r="H40" s="295"/>
      <c r="I40" s="296"/>
    </row>
    <row r="41" spans="1:9" ht="60.9" customHeight="1" x14ac:dyDescent="0.3">
      <c r="A41" s="119"/>
      <c r="B41" s="111"/>
      <c r="C41" s="109">
        <v>4</v>
      </c>
      <c r="D41" s="39" t="s">
        <v>97</v>
      </c>
      <c r="E41" s="103"/>
      <c r="G41" s="289"/>
      <c r="H41" s="290"/>
      <c r="I41" s="291"/>
    </row>
    <row r="42" spans="1:9" ht="57.65" customHeight="1" x14ac:dyDescent="0.3">
      <c r="A42" s="119"/>
      <c r="B42" s="111"/>
      <c r="C42" s="109">
        <v>3</v>
      </c>
      <c r="D42" s="39" t="s">
        <v>99</v>
      </c>
      <c r="E42" s="103"/>
      <c r="G42" s="100"/>
      <c r="H42" s="100"/>
      <c r="I42" s="100"/>
    </row>
    <row r="43" spans="1:9" ht="58.5" customHeight="1" x14ac:dyDescent="0.3">
      <c r="A43" s="119"/>
      <c r="B43" s="111"/>
      <c r="C43" s="109">
        <v>2</v>
      </c>
      <c r="D43" s="39" t="s">
        <v>98</v>
      </c>
      <c r="E43" s="103"/>
      <c r="G43" s="101"/>
    </row>
    <row r="44" spans="1:9" x14ac:dyDescent="0.3">
      <c r="A44" s="119"/>
      <c r="B44" s="111"/>
      <c r="C44" s="109">
        <v>1</v>
      </c>
      <c r="D44" s="39" t="s">
        <v>42</v>
      </c>
      <c r="E44" s="103"/>
      <c r="G44" s="105"/>
      <c r="H44" s="101"/>
    </row>
    <row r="45" spans="1:9" x14ac:dyDescent="0.3">
      <c r="A45" s="119"/>
      <c r="B45" s="111"/>
      <c r="C45" s="109">
        <v>0</v>
      </c>
      <c r="D45" s="39" t="s">
        <v>15</v>
      </c>
      <c r="E45" s="103"/>
      <c r="G45" s="101"/>
    </row>
    <row r="46" spans="1:9" x14ac:dyDescent="0.3">
      <c r="A46" s="119"/>
      <c r="B46" s="115"/>
      <c r="C46" s="316" t="s">
        <v>13</v>
      </c>
      <c r="D46" s="317"/>
      <c r="E46" s="117">
        <f>IF(OR(E39&lt;0,E39&gt;4),"Salah Isi",E39)</f>
        <v>4</v>
      </c>
      <c r="G46" s="105"/>
    </row>
    <row r="47" spans="1:9" x14ac:dyDescent="0.3">
      <c r="A47" s="119"/>
      <c r="B47" s="116"/>
      <c r="C47" s="99"/>
      <c r="D47" s="106"/>
      <c r="E47" s="59"/>
      <c r="G47" s="105"/>
    </row>
    <row r="48" spans="1:9" ht="17.399999999999999" customHeight="1" x14ac:dyDescent="0.3">
      <c r="A48" s="119">
        <f>A39+1</f>
        <v>3</v>
      </c>
      <c r="B48" s="114" t="s">
        <v>105</v>
      </c>
      <c r="C48" s="318" t="s">
        <v>160</v>
      </c>
      <c r="D48" s="318"/>
      <c r="E48" s="135">
        <v>4</v>
      </c>
      <c r="G48" s="286" t="s">
        <v>136</v>
      </c>
      <c r="H48" s="287"/>
      <c r="I48" s="288"/>
    </row>
    <row r="49" spans="1:9" ht="74.150000000000006" customHeight="1" x14ac:dyDescent="0.3">
      <c r="A49" s="119"/>
      <c r="B49" s="110"/>
      <c r="C49" s="299" t="s">
        <v>186</v>
      </c>
      <c r="D49" s="300"/>
      <c r="E49" s="136"/>
      <c r="G49" s="289"/>
      <c r="H49" s="290"/>
      <c r="I49" s="291"/>
    </row>
    <row r="50" spans="1:9" ht="23.4" customHeight="1" x14ac:dyDescent="0.3">
      <c r="A50" s="119"/>
      <c r="B50" s="111"/>
      <c r="C50" s="109">
        <v>4</v>
      </c>
      <c r="D50" s="39" t="s">
        <v>100</v>
      </c>
      <c r="E50" s="103"/>
      <c r="G50" s="101"/>
      <c r="H50" s="100"/>
      <c r="I50" s="100"/>
    </row>
    <row r="51" spans="1:9" ht="31.5" customHeight="1" x14ac:dyDescent="0.3">
      <c r="A51" s="119"/>
      <c r="B51" s="111"/>
      <c r="C51" s="109">
        <v>3</v>
      </c>
      <c r="D51" s="39" t="s">
        <v>101</v>
      </c>
      <c r="E51" s="103"/>
      <c r="G51" s="100"/>
    </row>
    <row r="52" spans="1:9" ht="28.5" customHeight="1" x14ac:dyDescent="0.3">
      <c r="A52" s="119"/>
      <c r="B52" s="111"/>
      <c r="C52" s="109">
        <v>2</v>
      </c>
      <c r="D52" s="39" t="s">
        <v>102</v>
      </c>
      <c r="E52" s="103"/>
      <c r="G52" s="100"/>
    </row>
    <row r="53" spans="1:9" ht="26" x14ac:dyDescent="0.3">
      <c r="A53" s="119"/>
      <c r="B53" s="111"/>
      <c r="C53" s="109">
        <v>1</v>
      </c>
      <c r="D53" s="39" t="s">
        <v>103</v>
      </c>
      <c r="E53" s="103"/>
      <c r="G53" s="100"/>
    </row>
    <row r="54" spans="1:9" x14ac:dyDescent="0.3">
      <c r="A54" s="119"/>
      <c r="B54" s="111"/>
      <c r="C54" s="109">
        <v>0</v>
      </c>
      <c r="D54" s="39" t="s">
        <v>104</v>
      </c>
      <c r="E54" s="103"/>
      <c r="G54" s="105"/>
    </row>
    <row r="55" spans="1:9" x14ac:dyDescent="0.3">
      <c r="A55" s="119"/>
      <c r="B55" s="115"/>
      <c r="C55" s="316" t="s">
        <v>13</v>
      </c>
      <c r="D55" s="317"/>
      <c r="E55" s="117">
        <f>IF(OR(E48&lt;0,E48&gt;4),"Salah Isi",E48)</f>
        <v>4</v>
      </c>
      <c r="G55" s="105"/>
    </row>
    <row r="56" spans="1:9" x14ac:dyDescent="0.3">
      <c r="A56" s="119"/>
      <c r="B56" s="116"/>
      <c r="C56" s="108"/>
      <c r="D56" s="108"/>
      <c r="E56" s="57"/>
      <c r="G56" s="105"/>
    </row>
    <row r="57" spans="1:9" x14ac:dyDescent="0.3">
      <c r="A57" s="119"/>
      <c r="B57" s="150" t="s">
        <v>171</v>
      </c>
      <c r="C57" s="352" t="s">
        <v>211</v>
      </c>
      <c r="D57" s="303"/>
      <c r="E57" s="103"/>
      <c r="G57" s="105"/>
    </row>
    <row r="58" spans="1:9" ht="16.5" customHeight="1" x14ac:dyDescent="0.3">
      <c r="A58" s="119">
        <f>A48+1</f>
        <v>4</v>
      </c>
      <c r="B58" s="120" t="s">
        <v>106</v>
      </c>
      <c r="C58" s="306" t="s">
        <v>207</v>
      </c>
      <c r="D58" s="306"/>
      <c r="E58" s="107">
        <v>4</v>
      </c>
      <c r="G58" s="286" t="s">
        <v>138</v>
      </c>
      <c r="H58" s="287"/>
      <c r="I58" s="288"/>
    </row>
    <row r="59" spans="1:9" ht="56.15" customHeight="1" x14ac:dyDescent="0.3">
      <c r="A59" s="119"/>
      <c r="B59" s="110"/>
      <c r="C59" s="299" t="s">
        <v>161</v>
      </c>
      <c r="D59" s="300"/>
      <c r="E59" s="90"/>
      <c r="G59" s="294"/>
      <c r="H59" s="295"/>
      <c r="I59" s="296"/>
    </row>
    <row r="60" spans="1:9" x14ac:dyDescent="0.3">
      <c r="A60" s="119"/>
      <c r="B60" s="111"/>
      <c r="C60" s="109">
        <v>4</v>
      </c>
      <c r="D60" s="39" t="s">
        <v>20</v>
      </c>
      <c r="E60" s="103"/>
      <c r="G60" s="289"/>
      <c r="H60" s="290"/>
      <c r="I60" s="291"/>
    </row>
    <row r="61" spans="1:9" x14ac:dyDescent="0.3">
      <c r="A61" s="119"/>
      <c r="B61" s="111"/>
      <c r="C61" s="109">
        <v>3</v>
      </c>
      <c r="D61" s="40" t="s">
        <v>19</v>
      </c>
      <c r="E61" s="103"/>
      <c r="G61" s="101"/>
    </row>
    <row r="62" spans="1:9" x14ac:dyDescent="0.3">
      <c r="A62" s="119"/>
      <c r="B62" s="111"/>
      <c r="C62" s="109">
        <v>2</v>
      </c>
      <c r="D62" s="39" t="s">
        <v>18</v>
      </c>
      <c r="E62" s="103"/>
      <c r="G62" s="105"/>
      <c r="H62" s="101"/>
    </row>
    <row r="63" spans="1:9" x14ac:dyDescent="0.3">
      <c r="A63" s="119"/>
      <c r="B63" s="111"/>
      <c r="C63" s="109">
        <v>1</v>
      </c>
      <c r="D63" s="60" t="s">
        <v>17</v>
      </c>
      <c r="E63" s="103"/>
      <c r="G63" s="101"/>
    </row>
    <row r="64" spans="1:9" x14ac:dyDescent="0.3">
      <c r="A64" s="119"/>
      <c r="B64" s="111"/>
      <c r="C64" s="109">
        <v>0</v>
      </c>
      <c r="D64" s="39" t="s">
        <v>16</v>
      </c>
      <c r="E64" s="103"/>
      <c r="G64" s="105"/>
    </row>
    <row r="65" spans="1:9" x14ac:dyDescent="0.3">
      <c r="A65" s="119"/>
      <c r="B65" s="115"/>
      <c r="C65" s="321" t="s">
        <v>13</v>
      </c>
      <c r="D65" s="322"/>
      <c r="E65" s="118">
        <f>IF(OR(E58&lt;0,E58&gt;4),"Salah Isi", E58)</f>
        <v>4</v>
      </c>
      <c r="G65" s="105"/>
    </row>
    <row r="66" spans="1:9" x14ac:dyDescent="0.3">
      <c r="A66" s="119"/>
      <c r="B66" s="116"/>
      <c r="C66" s="108"/>
      <c r="D66" s="108"/>
      <c r="E66" s="58"/>
      <c r="G66" s="104"/>
      <c r="H66" s="104"/>
      <c r="I66" s="104"/>
    </row>
    <row r="67" spans="1:9" ht="18.649999999999999" customHeight="1" x14ac:dyDescent="0.3">
      <c r="A67" s="116">
        <f>A58+1</f>
        <v>5</v>
      </c>
      <c r="B67" s="120" t="s">
        <v>107</v>
      </c>
      <c r="C67" s="350" t="s">
        <v>208</v>
      </c>
      <c r="D67" s="351"/>
      <c r="E67" s="133">
        <v>4</v>
      </c>
      <c r="G67" s="286" t="s">
        <v>137</v>
      </c>
      <c r="H67" s="287"/>
      <c r="I67" s="288"/>
    </row>
    <row r="68" spans="1:9" ht="81.900000000000006" customHeight="1" x14ac:dyDescent="0.3">
      <c r="A68" s="119"/>
      <c r="B68" s="110"/>
      <c r="C68" s="299" t="s">
        <v>279</v>
      </c>
      <c r="D68" s="300"/>
      <c r="E68" s="134"/>
      <c r="G68" s="294"/>
      <c r="H68" s="295"/>
      <c r="I68" s="296"/>
    </row>
    <row r="69" spans="1:9" x14ac:dyDescent="0.3">
      <c r="A69" s="119"/>
      <c r="B69" s="111"/>
      <c r="C69" s="109">
        <v>4</v>
      </c>
      <c r="D69" s="39" t="s">
        <v>187</v>
      </c>
      <c r="E69" s="103"/>
      <c r="G69" s="289"/>
      <c r="H69" s="290"/>
      <c r="I69" s="291"/>
    </row>
    <row r="70" spans="1:9" x14ac:dyDescent="0.3">
      <c r="A70" s="119"/>
      <c r="B70" s="111"/>
      <c r="C70" s="109">
        <v>3</v>
      </c>
      <c r="D70" s="40" t="s">
        <v>188</v>
      </c>
      <c r="E70" s="103"/>
      <c r="G70" s="101"/>
    </row>
    <row r="71" spans="1:9" x14ac:dyDescent="0.3">
      <c r="A71" s="119"/>
      <c r="B71" s="111"/>
      <c r="C71" s="109">
        <v>2</v>
      </c>
      <c r="D71" s="39" t="s">
        <v>189</v>
      </c>
      <c r="E71" s="103"/>
      <c r="G71" s="105"/>
      <c r="H71" s="101"/>
    </row>
    <row r="72" spans="1:9" x14ac:dyDescent="0.3">
      <c r="A72" s="119"/>
      <c r="B72" s="111"/>
      <c r="C72" s="109">
        <v>1</v>
      </c>
      <c r="D72" s="60" t="s">
        <v>190</v>
      </c>
      <c r="E72" s="103"/>
      <c r="G72" s="101"/>
    </row>
    <row r="73" spans="1:9" x14ac:dyDescent="0.3">
      <c r="A73" s="119"/>
      <c r="B73" s="111"/>
      <c r="C73" s="109">
        <v>0</v>
      </c>
      <c r="D73" s="39" t="s">
        <v>16</v>
      </c>
      <c r="E73" s="103"/>
      <c r="G73" s="105"/>
    </row>
    <row r="74" spans="1:9" x14ac:dyDescent="0.3">
      <c r="A74" s="119"/>
      <c r="B74" s="115"/>
      <c r="C74" s="321" t="s">
        <v>13</v>
      </c>
      <c r="D74" s="322"/>
      <c r="E74" s="118">
        <f>IF(OR(E67&lt;0,E67=1,E67&gt;4),"Salah Isi", E67)</f>
        <v>4</v>
      </c>
      <c r="G74" s="105"/>
    </row>
    <row r="75" spans="1:9" x14ac:dyDescent="0.3">
      <c r="A75" s="119"/>
      <c r="B75" s="116"/>
      <c r="C75" s="108"/>
      <c r="D75" s="108"/>
      <c r="E75" s="58"/>
      <c r="G75" s="104"/>
      <c r="H75" s="104"/>
      <c r="I75" s="104"/>
    </row>
    <row r="76" spans="1:9" ht="30" customHeight="1" x14ac:dyDescent="0.3">
      <c r="A76" s="116">
        <f>A67+1</f>
        <v>6</v>
      </c>
      <c r="B76" s="120" t="s">
        <v>139</v>
      </c>
      <c r="C76" s="343" t="s">
        <v>108</v>
      </c>
      <c r="D76" s="347"/>
      <c r="E76" s="137">
        <v>4</v>
      </c>
      <c r="G76" s="292" t="s">
        <v>140</v>
      </c>
      <c r="H76" s="292"/>
      <c r="I76" s="292"/>
    </row>
    <row r="77" spans="1:9" ht="190.5" customHeight="1" x14ac:dyDescent="0.3">
      <c r="A77" s="119"/>
      <c r="B77" s="96"/>
      <c r="C77" s="315" t="s">
        <v>78</v>
      </c>
      <c r="D77" s="315"/>
      <c r="E77" s="90"/>
      <c r="G77" s="292"/>
      <c r="H77" s="292"/>
      <c r="I77" s="292"/>
    </row>
    <row r="78" spans="1:9" ht="56.4" customHeight="1" x14ac:dyDescent="0.3">
      <c r="A78" s="119"/>
      <c r="B78" s="111"/>
      <c r="C78" s="109">
        <v>4</v>
      </c>
      <c r="D78" s="39" t="s">
        <v>281</v>
      </c>
      <c r="E78" s="103"/>
      <c r="G78" s="101"/>
      <c r="H78" s="100"/>
      <c r="I78" s="100"/>
    </row>
    <row r="79" spans="1:9" ht="57.65" customHeight="1" x14ac:dyDescent="0.3">
      <c r="A79" s="119"/>
      <c r="B79" s="111"/>
      <c r="C79" s="109">
        <v>3</v>
      </c>
      <c r="D79" s="39" t="s">
        <v>282</v>
      </c>
      <c r="E79" s="103"/>
      <c r="G79" s="100"/>
      <c r="H79" s="100"/>
      <c r="I79" s="100"/>
    </row>
    <row r="80" spans="1:9" ht="42.9" customHeight="1" x14ac:dyDescent="0.3">
      <c r="A80" s="119"/>
      <c r="B80" s="111"/>
      <c r="C80" s="109">
        <v>2</v>
      </c>
      <c r="D80" s="39" t="s">
        <v>283</v>
      </c>
      <c r="E80" s="127"/>
      <c r="G80" s="100"/>
    </row>
    <row r="81" spans="1:9" ht="27.65" customHeight="1" x14ac:dyDescent="0.3">
      <c r="A81" s="119"/>
      <c r="B81" s="111"/>
      <c r="C81" s="109">
        <v>1</v>
      </c>
      <c r="D81" s="39" t="s">
        <v>284</v>
      </c>
      <c r="E81" s="103"/>
      <c r="G81" s="105"/>
    </row>
    <row r="82" spans="1:9" ht="15" customHeight="1" x14ac:dyDescent="0.3">
      <c r="A82" s="119"/>
      <c r="B82" s="111"/>
      <c r="C82" s="109">
        <v>0</v>
      </c>
      <c r="D82" s="39" t="s">
        <v>191</v>
      </c>
      <c r="E82" s="103"/>
      <c r="G82" s="105"/>
    </row>
    <row r="83" spans="1:9" x14ac:dyDescent="0.3">
      <c r="A83" s="119"/>
      <c r="B83" s="115"/>
      <c r="C83" s="321" t="s">
        <v>13</v>
      </c>
      <c r="D83" s="322"/>
      <c r="E83" s="118">
        <f>IF(OR(E76&lt;0,E76&gt;4),"Salah Isi", E76)</f>
        <v>4</v>
      </c>
      <c r="F83" s="101" t="s">
        <v>75</v>
      </c>
      <c r="G83" s="105"/>
    </row>
    <row r="84" spans="1:9" x14ac:dyDescent="0.3">
      <c r="A84" s="119"/>
      <c r="B84" s="116"/>
      <c r="C84" s="108"/>
      <c r="D84" s="108"/>
      <c r="E84" s="58"/>
      <c r="G84" s="104"/>
      <c r="H84" s="104"/>
      <c r="I84" s="104"/>
    </row>
    <row r="85" spans="1:9" x14ac:dyDescent="0.3">
      <c r="A85" s="119"/>
      <c r="B85" s="151" t="s">
        <v>172</v>
      </c>
      <c r="C85" s="353" t="s">
        <v>212</v>
      </c>
      <c r="D85" s="321"/>
      <c r="E85" s="152"/>
      <c r="G85" s="104"/>
      <c r="H85" s="104"/>
      <c r="I85" s="104"/>
    </row>
    <row r="86" spans="1:9" ht="30.65" customHeight="1" x14ac:dyDescent="0.3">
      <c r="A86" s="196">
        <f>A76+1</f>
        <v>7</v>
      </c>
      <c r="B86" s="197" t="s">
        <v>40</v>
      </c>
      <c r="C86" s="359" t="s">
        <v>213</v>
      </c>
      <c r="D86" s="359"/>
      <c r="E86" s="107">
        <v>4</v>
      </c>
      <c r="F86" s="198"/>
      <c r="G86" s="286" t="s">
        <v>142</v>
      </c>
      <c r="H86" s="287"/>
      <c r="I86" s="288"/>
    </row>
    <row r="87" spans="1:9" ht="53.4" customHeight="1" x14ac:dyDescent="0.3">
      <c r="A87" s="199"/>
      <c r="B87" s="189"/>
      <c r="C87" s="190">
        <v>4</v>
      </c>
      <c r="D87" s="124" t="s">
        <v>201</v>
      </c>
      <c r="E87" s="191"/>
      <c r="F87" s="198"/>
      <c r="G87" s="289"/>
      <c r="H87" s="290"/>
      <c r="I87" s="291"/>
    </row>
    <row r="88" spans="1:9" ht="56.15" customHeight="1" x14ac:dyDescent="0.3">
      <c r="A88" s="199"/>
      <c r="B88" s="189"/>
      <c r="C88" s="190">
        <v>3</v>
      </c>
      <c r="D88" s="124" t="s">
        <v>202</v>
      </c>
      <c r="E88" s="191"/>
      <c r="F88" s="198"/>
      <c r="G88" s="100"/>
      <c r="H88" s="100"/>
      <c r="I88" s="100"/>
    </row>
    <row r="89" spans="1:9" ht="41.4" customHeight="1" x14ac:dyDescent="0.3">
      <c r="A89" s="199"/>
      <c r="B89" s="189"/>
      <c r="C89" s="190">
        <v>2</v>
      </c>
      <c r="D89" s="124" t="s">
        <v>200</v>
      </c>
      <c r="E89" s="191"/>
      <c r="F89" s="198"/>
      <c r="G89" s="200"/>
      <c r="H89" s="201"/>
      <c r="I89" s="198"/>
    </row>
    <row r="90" spans="1:9" x14ac:dyDescent="0.3">
      <c r="A90" s="199"/>
      <c r="B90" s="194"/>
      <c r="C90" s="307" t="s">
        <v>13</v>
      </c>
      <c r="D90" s="307"/>
      <c r="E90" s="202">
        <f>IF(E86&lt;2, "Salah Isi", IF(E86&lt;=4, E86, "Salah Isi"))</f>
        <v>4</v>
      </c>
      <c r="F90" s="198" t="s">
        <v>75</v>
      </c>
      <c r="G90" s="200"/>
      <c r="H90" s="201"/>
      <c r="I90" s="198"/>
    </row>
    <row r="91" spans="1:9" x14ac:dyDescent="0.3">
      <c r="A91" s="119"/>
      <c r="B91" s="116"/>
      <c r="C91" s="108"/>
      <c r="D91" s="108"/>
      <c r="E91" s="58"/>
      <c r="G91" s="104"/>
      <c r="H91" s="104"/>
      <c r="I91" s="104"/>
    </row>
    <row r="92" spans="1:9" ht="29.4" customHeight="1" x14ac:dyDescent="0.3">
      <c r="A92" s="196">
        <f>A86+1</f>
        <v>8</v>
      </c>
      <c r="B92" s="197" t="s">
        <v>41</v>
      </c>
      <c r="C92" s="359" t="s">
        <v>214</v>
      </c>
      <c r="D92" s="359"/>
      <c r="E92" s="107">
        <v>4</v>
      </c>
      <c r="F92" s="198"/>
      <c r="G92" s="292" t="s">
        <v>141</v>
      </c>
      <c r="H92" s="292"/>
      <c r="I92" s="292"/>
    </row>
    <row r="93" spans="1:9" ht="58.4" customHeight="1" x14ac:dyDescent="0.3">
      <c r="A93" s="199"/>
      <c r="B93" s="189"/>
      <c r="C93" s="190">
        <v>4</v>
      </c>
      <c r="D93" s="124" t="s">
        <v>203</v>
      </c>
      <c r="E93" s="191"/>
      <c r="F93" s="198"/>
      <c r="G93" s="292"/>
      <c r="H93" s="292"/>
      <c r="I93" s="292"/>
    </row>
    <row r="94" spans="1:9" ht="56.4" customHeight="1" x14ac:dyDescent="0.3">
      <c r="A94" s="199"/>
      <c r="B94" s="189"/>
      <c r="C94" s="190">
        <v>3</v>
      </c>
      <c r="D94" s="124" t="s">
        <v>204</v>
      </c>
      <c r="E94" s="191"/>
      <c r="F94" s="198"/>
      <c r="G94" s="100"/>
      <c r="H94" s="100"/>
      <c r="I94" s="100"/>
    </row>
    <row r="95" spans="1:9" ht="42.65" customHeight="1" x14ac:dyDescent="0.3">
      <c r="A95" s="199"/>
      <c r="B95" s="189"/>
      <c r="C95" s="190">
        <v>2</v>
      </c>
      <c r="D95" s="124" t="s">
        <v>205</v>
      </c>
      <c r="E95" s="191"/>
      <c r="F95" s="198"/>
      <c r="G95" s="200"/>
      <c r="H95" s="201"/>
      <c r="I95" s="198"/>
    </row>
    <row r="96" spans="1:9" x14ac:dyDescent="0.3">
      <c r="A96" s="199"/>
      <c r="B96" s="194"/>
      <c r="C96" s="307" t="s">
        <v>13</v>
      </c>
      <c r="D96" s="307"/>
      <c r="E96" s="202">
        <f>IF(E92&lt;2, "Salah Isi", IF(E92&lt;=4, E92, "Salah Isi"))</f>
        <v>4</v>
      </c>
      <c r="F96" s="198" t="s">
        <v>75</v>
      </c>
      <c r="G96" s="200"/>
      <c r="H96" s="201"/>
      <c r="I96" s="198"/>
    </row>
    <row r="97" spans="1:9" x14ac:dyDescent="0.3">
      <c r="A97" s="119"/>
      <c r="B97" s="116"/>
      <c r="C97" s="108"/>
      <c r="D97" s="108"/>
      <c r="E97" s="58"/>
      <c r="G97" s="104"/>
      <c r="H97" s="104"/>
      <c r="I97" s="104"/>
    </row>
    <row r="98" spans="1:9" ht="39.65" customHeight="1" x14ac:dyDescent="0.3">
      <c r="A98" s="196">
        <f>A92+1</f>
        <v>9</v>
      </c>
      <c r="B98" s="128" t="s">
        <v>143</v>
      </c>
      <c r="C98" s="305" t="s">
        <v>365</v>
      </c>
      <c r="D98" s="306"/>
      <c r="E98" s="86">
        <v>4</v>
      </c>
      <c r="G98" s="286" t="s">
        <v>144</v>
      </c>
      <c r="H98" s="287"/>
      <c r="I98" s="288"/>
    </row>
    <row r="99" spans="1:9" ht="72.650000000000006" customHeight="1" x14ac:dyDescent="0.3">
      <c r="A99" s="119"/>
      <c r="B99" s="87"/>
      <c r="C99" s="109">
        <v>4</v>
      </c>
      <c r="D99" s="124" t="s">
        <v>361</v>
      </c>
      <c r="E99" s="103"/>
      <c r="G99" s="289"/>
      <c r="H99" s="290"/>
      <c r="I99" s="291"/>
    </row>
    <row r="100" spans="1:9" ht="73.650000000000006" customHeight="1" x14ac:dyDescent="0.3">
      <c r="A100" s="119"/>
      <c r="B100" s="87"/>
      <c r="C100" s="109">
        <v>3</v>
      </c>
      <c r="D100" s="125" t="s">
        <v>380</v>
      </c>
      <c r="E100" s="103"/>
      <c r="G100" s="100"/>
      <c r="H100" s="100"/>
      <c r="I100" s="100"/>
    </row>
    <row r="101" spans="1:9" ht="65.150000000000006" customHeight="1" x14ac:dyDescent="0.3">
      <c r="A101" s="119"/>
      <c r="B101" s="87"/>
      <c r="C101" s="109">
        <v>2</v>
      </c>
      <c r="D101" s="125" t="s">
        <v>381</v>
      </c>
      <c r="E101" s="103"/>
      <c r="G101" s="100"/>
      <c r="H101" s="100"/>
      <c r="I101" s="100"/>
    </row>
    <row r="102" spans="1:9" ht="28.4" customHeight="1" x14ac:dyDescent="0.3">
      <c r="A102" s="119"/>
      <c r="B102" s="87"/>
      <c r="C102" s="109">
        <v>1</v>
      </c>
      <c r="D102" s="125" t="s">
        <v>364</v>
      </c>
      <c r="E102" s="103"/>
      <c r="G102" s="100"/>
      <c r="H102" s="100"/>
      <c r="I102" s="100"/>
    </row>
    <row r="103" spans="1:9" ht="31.65" customHeight="1" x14ac:dyDescent="0.3">
      <c r="A103" s="119"/>
      <c r="B103" s="87"/>
      <c r="C103" s="109">
        <v>0</v>
      </c>
      <c r="D103" s="125" t="s">
        <v>206</v>
      </c>
      <c r="E103" s="103"/>
      <c r="G103" s="100"/>
      <c r="H103" s="100"/>
      <c r="I103" s="100"/>
    </row>
    <row r="104" spans="1:9" x14ac:dyDescent="0.3">
      <c r="A104" s="119"/>
      <c r="B104" s="115"/>
      <c r="C104" s="321" t="s">
        <v>13</v>
      </c>
      <c r="D104" s="322"/>
      <c r="E104" s="118">
        <f>IF(OR(E98&lt;0,E98&gt;4),"Salah Isi",E98)</f>
        <v>4</v>
      </c>
      <c r="F104" s="56"/>
      <c r="G104" s="100"/>
      <c r="H104" s="100"/>
      <c r="I104" s="100"/>
    </row>
    <row r="105" spans="1:9" x14ac:dyDescent="0.3">
      <c r="A105" s="119"/>
      <c r="B105" s="116"/>
      <c r="C105" s="108"/>
      <c r="D105" s="108"/>
      <c r="E105" s="58"/>
      <c r="G105" s="104"/>
      <c r="H105" s="104"/>
      <c r="I105" s="104"/>
    </row>
    <row r="106" spans="1:9" ht="19.5" customHeight="1" x14ac:dyDescent="0.3">
      <c r="A106" s="119"/>
      <c r="B106" s="151" t="s">
        <v>175</v>
      </c>
      <c r="C106" s="352" t="s">
        <v>176</v>
      </c>
      <c r="D106" s="354"/>
      <c r="E106" s="303"/>
      <c r="G106" s="104"/>
      <c r="H106" s="104"/>
      <c r="I106" s="104"/>
    </row>
    <row r="107" spans="1:9" ht="36.65" customHeight="1" x14ac:dyDescent="0.3">
      <c r="A107" s="116">
        <f>A98+1</f>
        <v>10</v>
      </c>
      <c r="B107" s="120" t="s">
        <v>109</v>
      </c>
      <c r="C107" s="340" t="s">
        <v>382</v>
      </c>
      <c r="D107" s="340"/>
      <c r="E107" s="88">
        <v>4</v>
      </c>
      <c r="G107" s="292" t="s">
        <v>145</v>
      </c>
      <c r="H107" s="292"/>
      <c r="I107" s="292"/>
    </row>
    <row r="108" spans="1:9" ht="29.15" customHeight="1" x14ac:dyDescent="0.3">
      <c r="A108" s="119"/>
      <c r="B108" s="110"/>
      <c r="C108" s="95">
        <v>4</v>
      </c>
      <c r="D108" s="125" t="s">
        <v>67</v>
      </c>
      <c r="E108" s="103"/>
      <c r="G108" s="292"/>
      <c r="H108" s="292"/>
      <c r="I108" s="292"/>
    </row>
    <row r="109" spans="1:9" ht="29.15" customHeight="1" x14ac:dyDescent="0.4">
      <c r="A109" s="119"/>
      <c r="B109" s="110"/>
      <c r="C109" s="95">
        <v>3</v>
      </c>
      <c r="D109" s="125" t="s">
        <v>68</v>
      </c>
      <c r="E109" s="103"/>
      <c r="G109" s="105"/>
      <c r="H109" s="89"/>
    </row>
    <row r="110" spans="1:9" ht="29.15" customHeight="1" x14ac:dyDescent="0.4">
      <c r="A110" s="119"/>
      <c r="B110" s="110"/>
      <c r="C110" s="95">
        <v>2</v>
      </c>
      <c r="D110" s="125" t="s">
        <v>69</v>
      </c>
      <c r="E110" s="103"/>
      <c r="G110" s="105"/>
      <c r="H110" s="89"/>
    </row>
    <row r="111" spans="1:9" ht="17.399999999999999" customHeight="1" x14ac:dyDescent="0.4">
      <c r="A111" s="119"/>
      <c r="B111" s="110"/>
      <c r="C111" s="95">
        <v>1</v>
      </c>
      <c r="D111" s="125" t="s">
        <v>190</v>
      </c>
      <c r="E111" s="90"/>
      <c r="G111" s="105"/>
      <c r="H111" s="89"/>
    </row>
    <row r="112" spans="1:9" ht="17.399999999999999" customHeight="1" x14ac:dyDescent="0.4">
      <c r="A112" s="119"/>
      <c r="B112" s="110"/>
      <c r="C112" s="95">
        <v>0</v>
      </c>
      <c r="D112" s="125" t="s">
        <v>70</v>
      </c>
      <c r="E112" s="90"/>
      <c r="G112" s="105"/>
      <c r="H112" s="89"/>
    </row>
    <row r="113" spans="1:12" ht="18" x14ac:dyDescent="0.4">
      <c r="A113" s="119"/>
      <c r="B113" s="121"/>
      <c r="C113" s="285" t="s">
        <v>13</v>
      </c>
      <c r="D113" s="285"/>
      <c r="E113" s="118">
        <f>IF(AND(E107&gt;0,E107&lt;2),"Salah Isi",IF(E107&gt;4,"Salah Isi",E107))</f>
        <v>4</v>
      </c>
      <c r="G113" s="105"/>
      <c r="H113" s="89"/>
    </row>
    <row r="114" spans="1:12" x14ac:dyDescent="0.3">
      <c r="A114" s="119"/>
      <c r="B114" s="116"/>
      <c r="C114" s="108"/>
      <c r="D114" s="108"/>
      <c r="E114" s="58"/>
      <c r="G114" s="104"/>
      <c r="H114" s="104"/>
      <c r="I114" s="104"/>
    </row>
    <row r="115" spans="1:12" ht="41.4" customHeight="1" x14ac:dyDescent="0.3">
      <c r="A115" s="119">
        <f>A107+1</f>
        <v>11</v>
      </c>
      <c r="B115" s="114" t="s">
        <v>110</v>
      </c>
      <c r="C115" s="293" t="s">
        <v>383</v>
      </c>
      <c r="D115" s="293"/>
      <c r="E115" s="88">
        <v>4</v>
      </c>
      <c r="G115" s="292" t="s">
        <v>146</v>
      </c>
      <c r="H115" s="292"/>
      <c r="I115" s="292"/>
    </row>
    <row r="116" spans="1:12" ht="43.65" customHeight="1" x14ac:dyDescent="0.3">
      <c r="A116" s="119"/>
      <c r="B116" s="110"/>
      <c r="C116" s="95">
        <v>4</v>
      </c>
      <c r="D116" s="125" t="s">
        <v>71</v>
      </c>
      <c r="E116" s="103"/>
      <c r="G116" s="292"/>
      <c r="H116" s="292"/>
      <c r="I116" s="292"/>
    </row>
    <row r="117" spans="1:12" ht="43.65" customHeight="1" x14ac:dyDescent="0.4">
      <c r="A117" s="119"/>
      <c r="B117" s="110"/>
      <c r="C117" s="95">
        <v>3</v>
      </c>
      <c r="D117" s="125" t="s">
        <v>72</v>
      </c>
      <c r="E117" s="103"/>
      <c r="G117" s="105"/>
      <c r="H117" s="89"/>
    </row>
    <row r="118" spans="1:12" ht="27.65" customHeight="1" x14ac:dyDescent="0.4">
      <c r="A118" s="119"/>
      <c r="B118" s="110"/>
      <c r="C118" s="95">
        <v>2</v>
      </c>
      <c r="D118" s="125" t="s">
        <v>73</v>
      </c>
      <c r="E118" s="103"/>
      <c r="G118" s="105"/>
      <c r="H118" s="89"/>
    </row>
    <row r="119" spans="1:12" ht="26" x14ac:dyDescent="0.4">
      <c r="A119" s="119"/>
      <c r="B119" s="110"/>
      <c r="C119" s="95">
        <v>1</v>
      </c>
      <c r="D119" s="125" t="s">
        <v>74</v>
      </c>
      <c r="E119" s="103"/>
      <c r="G119" s="105"/>
      <c r="H119" s="89"/>
    </row>
    <row r="120" spans="1:12" ht="18" x14ac:dyDescent="0.4">
      <c r="A120" s="119"/>
      <c r="B120" s="110"/>
      <c r="C120" s="95">
        <v>0</v>
      </c>
      <c r="D120" s="125" t="s">
        <v>70</v>
      </c>
      <c r="E120" s="90"/>
      <c r="G120" s="105"/>
      <c r="H120" s="89"/>
    </row>
    <row r="121" spans="1:12" ht="18" x14ac:dyDescent="0.4">
      <c r="A121" s="119"/>
      <c r="B121" s="121"/>
      <c r="C121" s="285" t="s">
        <v>13</v>
      </c>
      <c r="D121" s="285"/>
      <c r="E121" s="129">
        <f>IF(OR(E115&lt;0,E115&gt;4),"Salah isi",E115)</f>
        <v>4</v>
      </c>
      <c r="G121" s="105"/>
      <c r="H121" s="89"/>
    </row>
    <row r="122" spans="1:12" x14ac:dyDescent="0.3">
      <c r="A122" s="119"/>
      <c r="B122" s="116"/>
      <c r="C122" s="108"/>
      <c r="D122" s="108"/>
      <c r="E122" s="58"/>
      <c r="G122" s="104"/>
      <c r="H122" s="104"/>
      <c r="I122" s="104"/>
    </row>
    <row r="123" spans="1:12" ht="42.9" customHeight="1" x14ac:dyDescent="0.3">
      <c r="A123" s="119">
        <f>A115+1</f>
        <v>12</v>
      </c>
      <c r="B123" s="259" t="s">
        <v>111</v>
      </c>
      <c r="C123" s="293" t="s">
        <v>215</v>
      </c>
      <c r="D123" s="293"/>
      <c r="E123" s="157"/>
      <c r="G123" s="286" t="s">
        <v>222</v>
      </c>
      <c r="H123" s="287"/>
      <c r="I123" s="288"/>
    </row>
    <row r="124" spans="1:12" ht="18.899999999999999" customHeight="1" x14ac:dyDescent="0.3">
      <c r="A124" s="119"/>
      <c r="B124" s="110"/>
      <c r="C124" s="178"/>
      <c r="D124" s="183" t="s">
        <v>223</v>
      </c>
      <c r="E124" s="88">
        <v>10</v>
      </c>
      <c r="G124" s="289"/>
      <c r="H124" s="290"/>
      <c r="I124" s="291"/>
    </row>
    <row r="125" spans="1:12" ht="18.899999999999999" customHeight="1" x14ac:dyDescent="0.3">
      <c r="A125" s="119"/>
      <c r="B125" s="110"/>
      <c r="C125" s="178"/>
      <c r="D125" s="183" t="s">
        <v>224</v>
      </c>
      <c r="E125" s="88">
        <v>150</v>
      </c>
      <c r="G125" s="100"/>
      <c r="H125" s="100"/>
      <c r="I125" s="100"/>
    </row>
    <row r="126" spans="1:12" ht="18.899999999999999" customHeight="1" x14ac:dyDescent="0.3">
      <c r="A126" s="119"/>
      <c r="B126" s="110"/>
      <c r="C126" s="178"/>
      <c r="D126" s="183" t="s">
        <v>225</v>
      </c>
      <c r="E126" s="154">
        <f>E124/E125</f>
        <v>6.6666666666666666E-2</v>
      </c>
      <c r="G126" s="100"/>
      <c r="H126" s="100"/>
      <c r="I126" s="100"/>
    </row>
    <row r="127" spans="1:12" x14ac:dyDescent="0.3">
      <c r="A127" s="119"/>
      <c r="B127" s="110"/>
      <c r="C127" s="95">
        <v>4</v>
      </c>
      <c r="D127" s="125" t="s">
        <v>217</v>
      </c>
      <c r="E127" s="103"/>
      <c r="G127" s="100"/>
      <c r="H127" s="100"/>
      <c r="I127" s="100"/>
    </row>
    <row r="128" spans="1:12" ht="18" x14ac:dyDescent="0.4">
      <c r="A128" s="119"/>
      <c r="B128" s="110"/>
      <c r="C128" s="95">
        <v>3</v>
      </c>
      <c r="D128" s="125" t="s">
        <v>218</v>
      </c>
      <c r="E128" s="103"/>
      <c r="G128" s="105"/>
      <c r="H128" s="261"/>
      <c r="L128" s="153"/>
    </row>
    <row r="129" spans="1:12" ht="18" x14ac:dyDescent="0.4">
      <c r="A129" s="119"/>
      <c r="B129" s="110"/>
      <c r="C129" s="95">
        <v>2</v>
      </c>
      <c r="D129" s="125" t="s">
        <v>216</v>
      </c>
      <c r="E129" s="103"/>
      <c r="G129" s="105"/>
      <c r="H129" s="261"/>
      <c r="L129" s="153"/>
    </row>
    <row r="130" spans="1:12" ht="18" x14ac:dyDescent="0.4">
      <c r="A130" s="119"/>
      <c r="B130" s="110"/>
      <c r="C130" s="95">
        <v>0</v>
      </c>
      <c r="D130" s="125" t="s">
        <v>221</v>
      </c>
      <c r="E130" s="90"/>
      <c r="G130" s="105"/>
      <c r="H130" s="89"/>
      <c r="L130" s="153"/>
    </row>
    <row r="131" spans="1:12" ht="18" x14ac:dyDescent="0.4">
      <c r="A131" s="119"/>
      <c r="B131" s="121"/>
      <c r="C131" s="285" t="s">
        <v>13</v>
      </c>
      <c r="D131" s="285"/>
      <c r="E131" s="118">
        <f>IF(E126&gt;=0.0667,4,IF(E126&gt;=0.0333,60*E126,0))</f>
        <v>4</v>
      </c>
      <c r="G131" s="105"/>
      <c r="H131" s="89"/>
      <c r="L131" s="153"/>
    </row>
    <row r="132" spans="1:12" x14ac:dyDescent="0.3">
      <c r="A132" s="119"/>
      <c r="B132" s="116"/>
      <c r="C132" s="108"/>
      <c r="D132" s="108"/>
      <c r="E132" s="58"/>
      <c r="G132" s="104"/>
      <c r="H132" s="104"/>
      <c r="I132" s="104"/>
    </row>
    <row r="133" spans="1:12" ht="42.9" customHeight="1" x14ac:dyDescent="0.3">
      <c r="A133" s="119">
        <f>A123+1</f>
        <v>13</v>
      </c>
      <c r="B133" s="130" t="s">
        <v>392</v>
      </c>
      <c r="C133" s="293" t="s">
        <v>394</v>
      </c>
      <c r="D133" s="293"/>
      <c r="E133" s="157"/>
      <c r="G133" s="286" t="s">
        <v>393</v>
      </c>
      <c r="H133" s="287"/>
      <c r="I133" s="288"/>
    </row>
    <row r="134" spans="1:12" ht="18.899999999999999" customHeight="1" x14ac:dyDescent="0.3">
      <c r="A134" s="119"/>
      <c r="B134" s="110"/>
      <c r="C134" s="178"/>
      <c r="D134" s="183" t="s">
        <v>384</v>
      </c>
      <c r="E134" s="88">
        <v>10</v>
      </c>
      <c r="G134" s="289"/>
      <c r="H134" s="290"/>
      <c r="I134" s="291"/>
    </row>
    <row r="135" spans="1:12" ht="18.899999999999999" customHeight="1" x14ac:dyDescent="0.3">
      <c r="A135" s="119"/>
      <c r="B135" s="110"/>
      <c r="C135" s="178"/>
      <c r="D135" s="183" t="s">
        <v>385</v>
      </c>
      <c r="E135" s="88">
        <v>80</v>
      </c>
      <c r="G135" s="100"/>
      <c r="H135" s="100"/>
      <c r="I135" s="100"/>
    </row>
    <row r="136" spans="1:12" ht="18.899999999999999" customHeight="1" x14ac:dyDescent="0.3">
      <c r="A136" s="119"/>
      <c r="B136" s="110"/>
      <c r="C136" s="178"/>
      <c r="D136" s="183" t="s">
        <v>225</v>
      </c>
      <c r="E136" s="154">
        <f>E134/E135</f>
        <v>0.125</v>
      </c>
      <c r="G136" s="100"/>
      <c r="H136" s="100"/>
      <c r="I136" s="100"/>
    </row>
    <row r="137" spans="1:12" x14ac:dyDescent="0.3">
      <c r="A137" s="119"/>
      <c r="B137" s="110"/>
      <c r="C137" s="95">
        <v>4</v>
      </c>
      <c r="D137" s="125" t="s">
        <v>219</v>
      </c>
      <c r="E137" s="103"/>
      <c r="G137" s="100"/>
      <c r="H137" s="100"/>
      <c r="I137" s="100"/>
    </row>
    <row r="138" spans="1:12" ht="18" x14ac:dyDescent="0.4">
      <c r="A138" s="119"/>
      <c r="B138" s="110"/>
      <c r="C138" s="95">
        <v>3</v>
      </c>
      <c r="D138" s="125" t="s">
        <v>220</v>
      </c>
      <c r="E138" s="103"/>
      <c r="G138" s="105"/>
      <c r="H138" s="261"/>
      <c r="L138" s="153"/>
    </row>
    <row r="139" spans="1:12" ht="18" x14ac:dyDescent="0.4">
      <c r="A139" s="119"/>
      <c r="B139" s="110"/>
      <c r="C139" s="95">
        <v>2</v>
      </c>
      <c r="D139" s="125" t="s">
        <v>217</v>
      </c>
      <c r="E139" s="103"/>
      <c r="G139" s="105"/>
      <c r="H139" s="89"/>
      <c r="L139" s="153"/>
    </row>
    <row r="140" spans="1:12" ht="18" x14ac:dyDescent="0.4">
      <c r="A140" s="119"/>
      <c r="B140" s="110"/>
      <c r="C140" s="95">
        <v>0</v>
      </c>
      <c r="D140" s="125" t="s">
        <v>226</v>
      </c>
      <c r="E140" s="90"/>
      <c r="G140" s="105"/>
      <c r="H140" s="89"/>
      <c r="L140" s="153"/>
    </row>
    <row r="141" spans="1:12" ht="18" x14ac:dyDescent="0.4">
      <c r="A141" s="119"/>
      <c r="B141" s="121"/>
      <c r="C141" s="285" t="s">
        <v>13</v>
      </c>
      <c r="D141" s="285"/>
      <c r="E141" s="118">
        <f>IF(E136&gt;=0.125,4,IF(E136&gt;=0.06666,30*E136,0))</f>
        <v>4</v>
      </c>
      <c r="G141" s="105"/>
      <c r="H141" s="89"/>
      <c r="L141" s="153"/>
    </row>
    <row r="142" spans="1:12" x14ac:dyDescent="0.3">
      <c r="A142" s="119"/>
      <c r="B142" s="116"/>
      <c r="C142" s="108"/>
      <c r="D142" s="108"/>
      <c r="E142" s="58"/>
      <c r="G142" s="104"/>
      <c r="H142" s="104"/>
      <c r="I142" s="104"/>
    </row>
    <row r="143" spans="1:12" ht="17.399999999999999" customHeight="1" x14ac:dyDescent="0.3">
      <c r="A143" s="94">
        <f>A133+1</f>
        <v>14</v>
      </c>
      <c r="B143" s="160" t="s">
        <v>112</v>
      </c>
      <c r="C143" s="343" t="s">
        <v>148</v>
      </c>
      <c r="D143" s="343"/>
      <c r="E143" s="107">
        <v>4</v>
      </c>
      <c r="G143" s="286" t="s">
        <v>147</v>
      </c>
      <c r="H143" s="287"/>
      <c r="I143" s="288"/>
    </row>
    <row r="144" spans="1:12" ht="69.650000000000006" customHeight="1" x14ac:dyDescent="0.3">
      <c r="A144" s="113"/>
      <c r="B144" s="112"/>
      <c r="C144" s="299" t="s">
        <v>368</v>
      </c>
      <c r="D144" s="300"/>
      <c r="E144" s="158"/>
      <c r="G144" s="289"/>
      <c r="H144" s="290"/>
      <c r="I144" s="291"/>
    </row>
    <row r="145" spans="1:9" ht="54.9" customHeight="1" x14ac:dyDescent="0.3">
      <c r="A145" s="113"/>
      <c r="B145" s="112"/>
      <c r="C145" s="109">
        <v>4</v>
      </c>
      <c r="D145" s="124" t="s">
        <v>260</v>
      </c>
      <c r="E145" s="62"/>
      <c r="G145" s="61"/>
      <c r="H145" s="61"/>
      <c r="I145" s="61"/>
    </row>
    <row r="146" spans="1:9" ht="56.4" customHeight="1" x14ac:dyDescent="0.3">
      <c r="A146" s="113"/>
      <c r="B146" s="112"/>
      <c r="C146" s="109">
        <v>3</v>
      </c>
      <c r="D146" s="124" t="s">
        <v>261</v>
      </c>
      <c r="E146" s="62"/>
      <c r="F146" s="61"/>
      <c r="H146" s="61"/>
      <c r="I146" s="61"/>
    </row>
    <row r="147" spans="1:9" ht="41.4" customHeight="1" x14ac:dyDescent="0.3">
      <c r="A147" s="113"/>
      <c r="B147" s="112"/>
      <c r="C147" s="109">
        <v>2</v>
      </c>
      <c r="D147" s="124" t="s">
        <v>262</v>
      </c>
      <c r="E147" s="62"/>
      <c r="G147" s="61"/>
      <c r="H147" s="61"/>
      <c r="I147" s="61"/>
    </row>
    <row r="148" spans="1:9" ht="15.9" customHeight="1" x14ac:dyDescent="0.3">
      <c r="A148" s="113"/>
      <c r="B148" s="112"/>
      <c r="C148" s="109">
        <v>1</v>
      </c>
      <c r="D148" s="124" t="s">
        <v>190</v>
      </c>
      <c r="E148" s="62"/>
      <c r="G148" s="101"/>
    </row>
    <row r="149" spans="1:9" ht="21" customHeight="1" x14ac:dyDescent="0.3">
      <c r="A149" s="93"/>
      <c r="B149" s="112"/>
      <c r="C149" s="109">
        <v>0</v>
      </c>
      <c r="D149" s="125" t="s">
        <v>263</v>
      </c>
      <c r="E149" s="62"/>
      <c r="G149" s="63"/>
    </row>
    <row r="150" spans="1:9" x14ac:dyDescent="0.3">
      <c r="A150" s="113"/>
      <c r="B150" s="121"/>
      <c r="C150" s="344" t="s">
        <v>13</v>
      </c>
      <c r="D150" s="345"/>
      <c r="E150" s="117">
        <f>IF(OR(E143&lt;0,E143&gt;4),"Salah Isi",E143)</f>
        <v>4</v>
      </c>
      <c r="G150" s="63"/>
    </row>
    <row r="151" spans="1:9" x14ac:dyDescent="0.3">
      <c r="A151" s="119"/>
      <c r="B151" s="119"/>
      <c r="C151" s="99"/>
      <c r="D151" s="106"/>
      <c r="G151" s="105"/>
    </row>
    <row r="152" spans="1:9" ht="17.399999999999999" customHeight="1" x14ac:dyDescent="0.3">
      <c r="A152" s="203">
        <f>A143+1</f>
        <v>15</v>
      </c>
      <c r="B152" s="197" t="s">
        <v>113</v>
      </c>
      <c r="C152" s="308" t="s">
        <v>227</v>
      </c>
      <c r="D152" s="309"/>
      <c r="E152" s="69">
        <v>4</v>
      </c>
      <c r="F152" s="198"/>
      <c r="G152" s="286" t="s">
        <v>114</v>
      </c>
      <c r="H152" s="287"/>
      <c r="I152" s="288"/>
    </row>
    <row r="153" spans="1:9" ht="96.65" customHeight="1" x14ac:dyDescent="0.3">
      <c r="A153" s="203"/>
      <c r="B153" s="188"/>
      <c r="C153" s="301" t="s">
        <v>165</v>
      </c>
      <c r="D153" s="302"/>
      <c r="E153" s="159"/>
      <c r="F153" s="198"/>
      <c r="G153" s="289"/>
      <c r="H153" s="290"/>
      <c r="I153" s="291"/>
    </row>
    <row r="154" spans="1:9" ht="44.4" customHeight="1" x14ac:dyDescent="0.3">
      <c r="A154" s="204"/>
      <c r="B154" s="188"/>
      <c r="C154" s="205">
        <v>4</v>
      </c>
      <c r="D154" s="123" t="s">
        <v>349</v>
      </c>
      <c r="E154" s="190"/>
      <c r="F154" s="198"/>
      <c r="G154" s="206"/>
      <c r="H154" s="206"/>
      <c r="I154" s="206"/>
    </row>
    <row r="155" spans="1:9" ht="60" customHeight="1" x14ac:dyDescent="0.3">
      <c r="A155" s="204"/>
      <c r="B155" s="188"/>
      <c r="C155" s="205">
        <v>3</v>
      </c>
      <c r="D155" s="123" t="s">
        <v>350</v>
      </c>
      <c r="E155" s="190"/>
      <c r="F155" s="198"/>
      <c r="G155" s="206"/>
      <c r="H155" s="206"/>
      <c r="I155" s="206"/>
    </row>
    <row r="156" spans="1:9" ht="58.65" customHeight="1" x14ac:dyDescent="0.3">
      <c r="A156" s="204"/>
      <c r="B156" s="188"/>
      <c r="C156" s="205">
        <v>2</v>
      </c>
      <c r="D156" s="123" t="s">
        <v>351</v>
      </c>
      <c r="E156" s="190"/>
      <c r="F156" s="198"/>
      <c r="G156" s="206"/>
      <c r="H156" s="206"/>
      <c r="I156" s="206"/>
    </row>
    <row r="157" spans="1:9" ht="52" x14ac:dyDescent="0.3">
      <c r="A157" s="204"/>
      <c r="B157" s="188"/>
      <c r="C157" s="205">
        <v>1</v>
      </c>
      <c r="D157" s="123" t="s">
        <v>352</v>
      </c>
      <c r="E157" s="190"/>
      <c r="F157" s="198"/>
      <c r="G157" s="206"/>
      <c r="H157" s="206"/>
      <c r="I157" s="206"/>
    </row>
    <row r="158" spans="1:9" ht="19.5" customHeight="1" x14ac:dyDescent="0.3">
      <c r="A158" s="204"/>
      <c r="B158" s="188"/>
      <c r="C158" s="207">
        <v>0</v>
      </c>
      <c r="D158" s="126" t="s">
        <v>353</v>
      </c>
      <c r="E158" s="190"/>
      <c r="F158" s="198"/>
      <c r="G158" s="206"/>
      <c r="H158" s="206"/>
      <c r="I158" s="206"/>
    </row>
    <row r="159" spans="1:9" x14ac:dyDescent="0.3">
      <c r="A159" s="204"/>
      <c r="B159" s="208"/>
      <c r="C159" s="341" t="s">
        <v>13</v>
      </c>
      <c r="D159" s="342"/>
      <c r="E159" s="209">
        <f>IF(OR(E152&gt;4,E152&lt;1), "Salah Isi", E152)</f>
        <v>4</v>
      </c>
      <c r="F159" s="198"/>
      <c r="G159" s="210"/>
      <c r="H159" s="201"/>
      <c r="I159" s="198"/>
    </row>
    <row r="160" spans="1:9" x14ac:dyDescent="0.3">
      <c r="A160" s="199"/>
      <c r="B160" s="199"/>
      <c r="C160" s="106"/>
      <c r="D160" s="106"/>
      <c r="F160" s="198"/>
      <c r="G160" s="200"/>
      <c r="H160" s="201"/>
      <c r="I160" s="198"/>
    </row>
    <row r="161" spans="1:9" ht="18" customHeight="1" x14ac:dyDescent="0.3">
      <c r="A161" s="196">
        <f>A152+1</f>
        <v>16</v>
      </c>
      <c r="B161" s="197" t="s">
        <v>115</v>
      </c>
      <c r="C161" s="308" t="s">
        <v>386</v>
      </c>
      <c r="D161" s="309"/>
      <c r="E161" s="69">
        <v>4</v>
      </c>
      <c r="F161" s="198"/>
      <c r="G161" s="286" t="s">
        <v>116</v>
      </c>
      <c r="H161" s="287"/>
      <c r="I161" s="288"/>
    </row>
    <row r="162" spans="1:9" ht="42.9" customHeight="1" x14ac:dyDescent="0.3">
      <c r="A162" s="203"/>
      <c r="B162" s="188"/>
      <c r="C162" s="301" t="s">
        <v>166</v>
      </c>
      <c r="D162" s="302"/>
      <c r="E162" s="159"/>
      <c r="F162" s="198"/>
      <c r="G162" s="289"/>
      <c r="H162" s="290"/>
      <c r="I162" s="291"/>
    </row>
    <row r="163" spans="1:9" x14ac:dyDescent="0.3">
      <c r="A163" s="204"/>
      <c r="B163" s="188"/>
      <c r="C163" s="205">
        <v>4</v>
      </c>
      <c r="D163" s="123" t="s">
        <v>354</v>
      </c>
      <c r="E163" s="190"/>
      <c r="F163" s="198"/>
      <c r="G163" s="206"/>
      <c r="H163" s="206"/>
      <c r="I163" s="206"/>
    </row>
    <row r="164" spans="1:9" x14ac:dyDescent="0.3">
      <c r="A164" s="204"/>
      <c r="B164" s="188"/>
      <c r="C164" s="205">
        <v>3</v>
      </c>
      <c r="D164" s="123" t="s">
        <v>355</v>
      </c>
      <c r="E164" s="190"/>
      <c r="F164" s="198"/>
      <c r="G164" s="206"/>
      <c r="H164" s="206"/>
      <c r="I164" s="206"/>
    </row>
    <row r="165" spans="1:9" x14ac:dyDescent="0.3">
      <c r="A165" s="204"/>
      <c r="B165" s="188"/>
      <c r="C165" s="205">
        <v>2</v>
      </c>
      <c r="D165" s="123" t="s">
        <v>356</v>
      </c>
      <c r="E165" s="190"/>
      <c r="F165" s="198"/>
      <c r="G165" s="206"/>
      <c r="H165" s="206"/>
      <c r="I165" s="206"/>
    </row>
    <row r="166" spans="1:9" x14ac:dyDescent="0.3">
      <c r="A166" s="204"/>
      <c r="B166" s="188"/>
      <c r="C166" s="205">
        <v>1</v>
      </c>
      <c r="D166" s="123" t="s">
        <v>357</v>
      </c>
      <c r="E166" s="190"/>
      <c r="F166" s="198"/>
      <c r="G166" s="206"/>
      <c r="H166" s="206"/>
      <c r="I166" s="206"/>
    </row>
    <row r="167" spans="1:9" x14ac:dyDescent="0.3">
      <c r="A167" s="204"/>
      <c r="B167" s="188"/>
      <c r="C167" s="207">
        <v>0</v>
      </c>
      <c r="D167" s="123" t="s">
        <v>117</v>
      </c>
      <c r="E167" s="190"/>
      <c r="F167" s="198"/>
      <c r="G167" s="206"/>
      <c r="H167" s="206"/>
      <c r="I167" s="206"/>
    </row>
    <row r="168" spans="1:9" x14ac:dyDescent="0.3">
      <c r="A168" s="204"/>
      <c r="B168" s="208"/>
      <c r="C168" s="355" t="s">
        <v>13</v>
      </c>
      <c r="D168" s="356"/>
      <c r="E168" s="209">
        <f>IF(OR(E161&gt;4,E161&lt;1), "Salah Isi", E161)</f>
        <v>4</v>
      </c>
      <c r="F168" s="198"/>
      <c r="G168" s="210"/>
      <c r="H168" s="201"/>
      <c r="I168" s="198"/>
    </row>
    <row r="169" spans="1:9" x14ac:dyDescent="0.3">
      <c r="A169" s="199"/>
      <c r="B169" s="199"/>
      <c r="C169" s="106"/>
      <c r="D169" s="106"/>
      <c r="F169" s="198"/>
      <c r="G169" s="200"/>
      <c r="H169" s="201"/>
      <c r="I169" s="198"/>
    </row>
    <row r="170" spans="1:9" ht="16.5" customHeight="1" x14ac:dyDescent="0.3">
      <c r="A170" s="203">
        <f>A161+1</f>
        <v>17</v>
      </c>
      <c r="B170" s="186" t="s">
        <v>118</v>
      </c>
      <c r="C170" s="357" t="s">
        <v>167</v>
      </c>
      <c r="D170" s="358"/>
      <c r="E170" s="69">
        <v>4</v>
      </c>
      <c r="F170" s="198"/>
      <c r="G170" s="286" t="s">
        <v>119</v>
      </c>
      <c r="H170" s="287"/>
      <c r="I170" s="288"/>
    </row>
    <row r="171" spans="1:9" ht="69" customHeight="1" x14ac:dyDescent="0.3">
      <c r="A171" s="203"/>
      <c r="B171" s="188"/>
      <c r="C171" s="301" t="s">
        <v>168</v>
      </c>
      <c r="D171" s="302"/>
      <c r="E171" s="159"/>
      <c r="F171" s="198"/>
      <c r="G171" s="289"/>
      <c r="H171" s="290"/>
      <c r="I171" s="291"/>
    </row>
    <row r="172" spans="1:9" x14ac:dyDescent="0.3">
      <c r="A172" s="211"/>
      <c r="B172" s="188"/>
      <c r="C172" s="190">
        <v>4</v>
      </c>
      <c r="D172" s="125" t="s">
        <v>120</v>
      </c>
      <c r="E172" s="212"/>
      <c r="F172" s="198"/>
      <c r="G172" s="206"/>
      <c r="H172" s="213"/>
      <c r="I172" s="198"/>
    </row>
    <row r="173" spans="1:9" ht="26" x14ac:dyDescent="0.3">
      <c r="A173" s="211"/>
      <c r="B173" s="188"/>
      <c r="C173" s="190">
        <v>3</v>
      </c>
      <c r="D173" s="125" t="s">
        <v>121</v>
      </c>
      <c r="E173" s="212"/>
      <c r="F173" s="198"/>
      <c r="G173" s="200"/>
      <c r="H173" s="213"/>
      <c r="I173" s="198"/>
    </row>
    <row r="174" spans="1:9" ht="26" x14ac:dyDescent="0.3">
      <c r="A174" s="211"/>
      <c r="B174" s="188"/>
      <c r="C174" s="190">
        <v>2</v>
      </c>
      <c r="D174" s="125" t="s">
        <v>122</v>
      </c>
      <c r="E174" s="212"/>
      <c r="F174" s="198"/>
      <c r="G174" s="200"/>
      <c r="H174" s="213"/>
      <c r="I174" s="198"/>
    </row>
    <row r="175" spans="1:9" ht="39" x14ac:dyDescent="0.3">
      <c r="A175" s="211"/>
      <c r="B175" s="188"/>
      <c r="C175" s="190">
        <v>1</v>
      </c>
      <c r="D175" s="125" t="s">
        <v>123</v>
      </c>
      <c r="E175" s="212"/>
      <c r="F175" s="198"/>
      <c r="G175" s="200"/>
      <c r="H175" s="213"/>
      <c r="I175" s="198"/>
    </row>
    <row r="176" spans="1:9" ht="26" x14ac:dyDescent="0.3">
      <c r="A176" s="211"/>
      <c r="B176" s="188"/>
      <c r="C176" s="190">
        <v>0</v>
      </c>
      <c r="D176" s="125" t="s">
        <v>124</v>
      </c>
      <c r="E176" s="212"/>
      <c r="F176" s="198"/>
      <c r="G176" s="200"/>
      <c r="H176" s="213"/>
      <c r="I176" s="198"/>
    </row>
    <row r="177" spans="1:9" x14ac:dyDescent="0.3">
      <c r="A177" s="211"/>
      <c r="B177" s="208"/>
      <c r="C177" s="307" t="s">
        <v>13</v>
      </c>
      <c r="D177" s="307"/>
      <c r="E177" s="195">
        <f>IF(OR(E170&gt;4,E170&lt;1), "Salah Isi", E170)</f>
        <v>4</v>
      </c>
      <c r="F177" s="198"/>
      <c r="G177" s="200"/>
      <c r="H177" s="201"/>
      <c r="I177" s="198"/>
    </row>
    <row r="178" spans="1:9" x14ac:dyDescent="0.3">
      <c r="A178" s="119"/>
      <c r="B178" s="119"/>
      <c r="C178" s="99"/>
      <c r="D178" s="106"/>
      <c r="G178" s="105"/>
    </row>
    <row r="179" spans="1:9" x14ac:dyDescent="0.3">
      <c r="A179" s="119"/>
      <c r="B179" s="172" t="s">
        <v>210</v>
      </c>
      <c r="C179" s="353" t="s">
        <v>305</v>
      </c>
      <c r="D179" s="321"/>
      <c r="E179" s="173"/>
      <c r="G179" s="105"/>
    </row>
    <row r="180" spans="1:9" ht="18" customHeight="1" x14ac:dyDescent="0.3">
      <c r="A180" s="94">
        <f>A170+1</f>
        <v>18</v>
      </c>
      <c r="B180" s="120" t="s">
        <v>128</v>
      </c>
      <c r="C180" s="305" t="s">
        <v>327</v>
      </c>
      <c r="D180" s="306"/>
      <c r="E180" s="103"/>
      <c r="G180" s="292" t="s">
        <v>149</v>
      </c>
      <c r="H180" s="292"/>
      <c r="I180" s="292"/>
    </row>
    <row r="181" spans="1:9" ht="18" customHeight="1" x14ac:dyDescent="0.3">
      <c r="A181" s="94"/>
      <c r="B181" s="111"/>
      <c r="C181" s="179"/>
      <c r="D181" s="180" t="s">
        <v>46</v>
      </c>
      <c r="E181" s="107">
        <v>100</v>
      </c>
      <c r="G181" s="292"/>
      <c r="H181" s="292"/>
      <c r="I181" s="292"/>
    </row>
    <row r="182" spans="1:9" ht="18" customHeight="1" x14ac:dyDescent="0.3">
      <c r="A182" s="94"/>
      <c r="B182" s="111"/>
      <c r="C182" s="179"/>
      <c r="D182" s="180" t="s">
        <v>47</v>
      </c>
      <c r="E182" s="107">
        <v>60</v>
      </c>
      <c r="G182" s="292"/>
      <c r="H182" s="292"/>
      <c r="I182" s="292"/>
    </row>
    <row r="183" spans="1:9" ht="18" customHeight="1" x14ac:dyDescent="0.3">
      <c r="A183" s="94"/>
      <c r="B183" s="111"/>
      <c r="C183" s="179"/>
      <c r="D183" s="180" t="s">
        <v>50</v>
      </c>
      <c r="E183" s="74">
        <f>IF(E182=0,0,E181/E182)</f>
        <v>1.6666666666666667</v>
      </c>
      <c r="G183" s="292"/>
      <c r="H183" s="292"/>
      <c r="I183" s="292"/>
    </row>
    <row r="184" spans="1:9" ht="18" customHeight="1" x14ac:dyDescent="0.3">
      <c r="A184" s="94"/>
      <c r="B184" s="111"/>
      <c r="C184" s="179"/>
      <c r="D184" s="180" t="s">
        <v>387</v>
      </c>
      <c r="E184" s="107" t="s">
        <v>45</v>
      </c>
      <c r="G184" s="75"/>
      <c r="H184" s="75"/>
      <c r="I184" s="75"/>
    </row>
    <row r="185" spans="1:9" ht="17.899999999999999" customHeight="1" x14ac:dyDescent="0.3">
      <c r="A185" s="113"/>
      <c r="B185" s="121"/>
      <c r="C185" s="303" t="s">
        <v>13</v>
      </c>
      <c r="D185" s="304"/>
      <c r="E185" s="122">
        <f>IF(AND(E183&gt;1,E184="SD"),4,IF(AND(E183&gt;1,E184="SW"),3,IF(E183=1,2.5,IF(0&lt;E183&lt;1,1,0))))</f>
        <v>4</v>
      </c>
      <c r="G185" s="76"/>
      <c r="H185" s="77"/>
      <c r="I185" s="78"/>
    </row>
    <row r="186" spans="1:9" x14ac:dyDescent="0.3">
      <c r="A186" s="119"/>
      <c r="B186" s="119"/>
      <c r="C186" s="108"/>
      <c r="D186" s="108"/>
      <c r="E186" s="57"/>
      <c r="G186" s="105"/>
    </row>
    <row r="187" spans="1:9" ht="18" customHeight="1" x14ac:dyDescent="0.3">
      <c r="A187" s="94">
        <f>A180+1</f>
        <v>19</v>
      </c>
      <c r="B187" s="120" t="s">
        <v>129</v>
      </c>
      <c r="C187" s="305" t="s">
        <v>125</v>
      </c>
      <c r="D187" s="306"/>
      <c r="E187" s="103"/>
      <c r="G187" s="292" t="s">
        <v>150</v>
      </c>
      <c r="H187" s="292"/>
      <c r="I187" s="292"/>
    </row>
    <row r="188" spans="1:9" ht="18" customHeight="1" x14ac:dyDescent="0.3">
      <c r="A188" s="94"/>
      <c r="B188" s="111"/>
      <c r="C188" s="179"/>
      <c r="D188" s="180" t="s">
        <v>48</v>
      </c>
      <c r="E188" s="107">
        <v>331</v>
      </c>
      <c r="G188" s="292"/>
      <c r="H188" s="292"/>
      <c r="I188" s="292"/>
    </row>
    <row r="189" spans="1:9" ht="18" customHeight="1" x14ac:dyDescent="0.3">
      <c r="A189" s="94"/>
      <c r="B189" s="111"/>
      <c r="C189" s="179"/>
      <c r="D189" s="180" t="s">
        <v>47</v>
      </c>
      <c r="E189" s="107">
        <v>60</v>
      </c>
      <c r="G189" s="292"/>
      <c r="H189" s="292"/>
      <c r="I189" s="292"/>
    </row>
    <row r="190" spans="1:9" ht="18" customHeight="1" x14ac:dyDescent="0.3">
      <c r="A190" s="94"/>
      <c r="B190" s="111"/>
      <c r="C190" s="179"/>
      <c r="D190" s="180" t="s">
        <v>49</v>
      </c>
      <c r="E190" s="74">
        <f>IF(E189=0,0,E188/E189)</f>
        <v>5.5166666666666666</v>
      </c>
      <c r="G190" s="292"/>
      <c r="H190" s="292"/>
      <c r="I190" s="292"/>
    </row>
    <row r="191" spans="1:9" ht="18" customHeight="1" x14ac:dyDescent="0.3">
      <c r="A191" s="94"/>
      <c r="B191" s="111"/>
      <c r="C191" s="179"/>
      <c r="D191" s="180" t="s">
        <v>387</v>
      </c>
      <c r="E191" s="107" t="s">
        <v>45</v>
      </c>
      <c r="G191" s="75"/>
      <c r="H191" s="75"/>
      <c r="I191" s="75"/>
    </row>
    <row r="192" spans="1:9" ht="17.899999999999999" customHeight="1" x14ac:dyDescent="0.3">
      <c r="A192" s="113"/>
      <c r="B192" s="121"/>
      <c r="C192" s="303" t="s">
        <v>13</v>
      </c>
      <c r="D192" s="304"/>
      <c r="E192" s="122">
        <f>IF(AND(E190&gt;4,E191="SD"),4,IF(AND(E190&gt;4,E191="SW"),3,IF(E190=4,2.5,IF(0&lt;E190&lt;4,1,0))))</f>
        <v>4</v>
      </c>
      <c r="G192" s="76"/>
      <c r="H192" s="77"/>
      <c r="I192" s="78"/>
    </row>
    <row r="193" spans="1:9" x14ac:dyDescent="0.3">
      <c r="A193" s="119"/>
      <c r="B193" s="119"/>
      <c r="C193" s="108"/>
      <c r="D193" s="108"/>
      <c r="E193" s="57"/>
      <c r="G193" s="105"/>
    </row>
    <row r="194" spans="1:9" ht="16.5" customHeight="1" x14ac:dyDescent="0.3">
      <c r="A194" s="94">
        <f>A187+1</f>
        <v>20</v>
      </c>
      <c r="B194" s="120" t="s">
        <v>130</v>
      </c>
      <c r="C194" s="305" t="s">
        <v>126</v>
      </c>
      <c r="D194" s="306"/>
      <c r="E194" s="103"/>
      <c r="G194" s="292" t="s">
        <v>151</v>
      </c>
      <c r="H194" s="292"/>
      <c r="I194" s="292"/>
    </row>
    <row r="195" spans="1:9" x14ac:dyDescent="0.3">
      <c r="A195" s="94"/>
      <c r="B195" s="111"/>
      <c r="C195" s="179"/>
      <c r="D195" s="180" t="s">
        <v>51</v>
      </c>
      <c r="E195" s="107">
        <v>50</v>
      </c>
      <c r="G195" s="292"/>
      <c r="H195" s="292"/>
      <c r="I195" s="292"/>
    </row>
    <row r="196" spans="1:9" x14ac:dyDescent="0.3">
      <c r="A196" s="94"/>
      <c r="B196" s="111"/>
      <c r="C196" s="179"/>
      <c r="D196" s="180" t="s">
        <v>47</v>
      </c>
      <c r="E196" s="107">
        <v>5</v>
      </c>
      <c r="G196" s="292"/>
      <c r="H196" s="292"/>
      <c r="I196" s="292"/>
    </row>
    <row r="197" spans="1:9" x14ac:dyDescent="0.3">
      <c r="A197" s="94"/>
      <c r="B197" s="111"/>
      <c r="C197" s="179"/>
      <c r="D197" s="180" t="s">
        <v>52</v>
      </c>
      <c r="E197" s="74">
        <f>IF(E196=0,0,E195/E196)</f>
        <v>10</v>
      </c>
      <c r="G197" s="292"/>
      <c r="H197" s="292"/>
      <c r="I197" s="292"/>
    </row>
    <row r="198" spans="1:9" x14ac:dyDescent="0.3">
      <c r="A198" s="94"/>
      <c r="B198" s="111"/>
      <c r="C198" s="179"/>
      <c r="D198" s="180" t="s">
        <v>387</v>
      </c>
      <c r="E198" s="107" t="s">
        <v>45</v>
      </c>
      <c r="G198" s="75"/>
      <c r="H198" s="75"/>
      <c r="I198" s="75"/>
    </row>
    <row r="199" spans="1:9" x14ac:dyDescent="0.3">
      <c r="A199" s="113"/>
      <c r="B199" s="121"/>
      <c r="C199" s="303" t="s">
        <v>13</v>
      </c>
      <c r="D199" s="304"/>
      <c r="E199" s="122">
        <f>IF(AND(E197&gt;4,E198="SD"),4,IF(AND(E197&gt;4,E198="SW"),3,IF(E197=4,2.5,IF(0&lt;E197&lt;4,1,0))))</f>
        <v>4</v>
      </c>
      <c r="G199" s="76"/>
      <c r="H199" s="77"/>
      <c r="I199" s="78"/>
    </row>
    <row r="200" spans="1:9" x14ac:dyDescent="0.3">
      <c r="A200" s="119"/>
      <c r="B200" s="119"/>
      <c r="C200" s="108"/>
      <c r="D200" s="108"/>
      <c r="E200" s="57"/>
      <c r="G200" s="105"/>
    </row>
    <row r="201" spans="1:9" ht="16.5" customHeight="1" x14ac:dyDescent="0.3">
      <c r="A201" s="94">
        <f>A194+1</f>
        <v>21</v>
      </c>
      <c r="B201" s="120" t="s">
        <v>131</v>
      </c>
      <c r="C201" s="305" t="s">
        <v>127</v>
      </c>
      <c r="D201" s="306"/>
      <c r="E201" s="103"/>
      <c r="G201" s="292" t="s">
        <v>152</v>
      </c>
      <c r="H201" s="292"/>
      <c r="I201" s="292"/>
    </row>
    <row r="202" spans="1:9" x14ac:dyDescent="0.3">
      <c r="A202" s="94"/>
      <c r="B202" s="111"/>
      <c r="C202" s="179"/>
      <c r="D202" s="180" t="s">
        <v>328</v>
      </c>
      <c r="E202" s="107">
        <v>15</v>
      </c>
      <c r="G202" s="292"/>
      <c r="H202" s="292"/>
      <c r="I202" s="292"/>
    </row>
    <row r="203" spans="1:9" x14ac:dyDescent="0.3">
      <c r="A203" s="94"/>
      <c r="B203" s="111"/>
      <c r="C203" s="179"/>
      <c r="D203" s="180" t="s">
        <v>47</v>
      </c>
      <c r="E203" s="107">
        <v>5</v>
      </c>
      <c r="G203" s="292"/>
      <c r="H203" s="292"/>
      <c r="I203" s="292"/>
    </row>
    <row r="204" spans="1:9" x14ac:dyDescent="0.3">
      <c r="A204" s="94"/>
      <c r="B204" s="111"/>
      <c r="C204" s="179"/>
      <c r="D204" s="180" t="s">
        <v>329</v>
      </c>
      <c r="E204" s="74">
        <f>IF(E203=0,0,E202/E203)</f>
        <v>3</v>
      </c>
      <c r="G204" s="292"/>
      <c r="H204" s="292"/>
      <c r="I204" s="292"/>
    </row>
    <row r="205" spans="1:9" x14ac:dyDescent="0.3">
      <c r="A205" s="94"/>
      <c r="B205" s="111"/>
      <c r="C205" s="179"/>
      <c r="D205" s="180" t="s">
        <v>387</v>
      </c>
      <c r="E205" s="107" t="s">
        <v>45</v>
      </c>
      <c r="G205" s="75"/>
      <c r="H205" s="75"/>
      <c r="I205" s="75"/>
    </row>
    <row r="206" spans="1:9" x14ac:dyDescent="0.3">
      <c r="A206" s="113"/>
      <c r="B206" s="121"/>
      <c r="C206" s="303" t="s">
        <v>13</v>
      </c>
      <c r="D206" s="304"/>
      <c r="E206" s="122">
        <f>IF(AND(E204&gt;1.5,E205="SD"),4,IF(AND(E204&gt;1.5,E205="SW"),3,IF(E204=1.5,2,IF(0&lt;E204&lt;1.5,1,0))))</f>
        <v>4</v>
      </c>
      <c r="G206" s="76"/>
      <c r="H206" s="77"/>
      <c r="I206" s="78"/>
    </row>
    <row r="207" spans="1:9" x14ac:dyDescent="0.3">
      <c r="A207" s="119"/>
      <c r="B207" s="119"/>
      <c r="C207" s="108"/>
      <c r="D207" s="108"/>
      <c r="E207" s="57"/>
      <c r="G207" s="105"/>
    </row>
    <row r="208" spans="1:9" x14ac:dyDescent="0.3">
      <c r="A208" s="54">
        <f>A201+1</f>
        <v>22</v>
      </c>
      <c r="B208" s="130" t="s">
        <v>132</v>
      </c>
      <c r="C208" s="319" t="s">
        <v>81</v>
      </c>
      <c r="D208" s="320"/>
      <c r="E208" s="107">
        <v>4</v>
      </c>
      <c r="F208" s="106"/>
      <c r="G208" s="292" t="s">
        <v>153</v>
      </c>
      <c r="H208" s="292"/>
      <c r="I208" s="292"/>
    </row>
    <row r="209" spans="1:9" ht="26" x14ac:dyDescent="0.3">
      <c r="B209" s="110"/>
      <c r="C209" s="71">
        <v>4</v>
      </c>
      <c r="D209" s="180" t="s">
        <v>358</v>
      </c>
      <c r="E209" s="103"/>
      <c r="F209" s="106"/>
      <c r="G209" s="292"/>
      <c r="H209" s="292"/>
      <c r="I209" s="292"/>
    </row>
    <row r="210" spans="1:9" ht="26" x14ac:dyDescent="0.3">
      <c r="B210" s="110"/>
      <c r="C210" s="71">
        <v>3</v>
      </c>
      <c r="D210" s="180" t="s">
        <v>359</v>
      </c>
      <c r="E210" s="103"/>
      <c r="F210" s="106"/>
      <c r="G210" s="292"/>
      <c r="H210" s="292"/>
      <c r="I210" s="292"/>
    </row>
    <row r="211" spans="1:9" ht="26" x14ac:dyDescent="0.3">
      <c r="B211" s="110"/>
      <c r="C211" s="71">
        <v>2</v>
      </c>
      <c r="D211" s="180" t="s">
        <v>360</v>
      </c>
      <c r="E211" s="103"/>
      <c r="F211" s="106"/>
      <c r="G211" s="106"/>
      <c r="H211" s="106"/>
      <c r="I211" s="106"/>
    </row>
    <row r="212" spans="1:9" x14ac:dyDescent="0.3">
      <c r="B212" s="110"/>
      <c r="C212" s="71">
        <v>1</v>
      </c>
      <c r="D212" s="180" t="s">
        <v>83</v>
      </c>
      <c r="E212" s="103"/>
      <c r="F212" s="106"/>
      <c r="G212" s="106"/>
      <c r="H212" s="106"/>
      <c r="I212" s="106"/>
    </row>
    <row r="213" spans="1:9" x14ac:dyDescent="0.3">
      <c r="B213" s="121"/>
      <c r="C213" s="321" t="s">
        <v>13</v>
      </c>
      <c r="D213" s="322"/>
      <c r="E213" s="117">
        <f>IF(OR(E208&lt;1,E208&gt;4), "Salah Isi",E208)</f>
        <v>4</v>
      </c>
      <c r="F213" s="106"/>
      <c r="G213" s="105"/>
      <c r="H213" s="214"/>
      <c r="I213" s="106"/>
    </row>
    <row r="214" spans="1:9" x14ac:dyDescent="0.3">
      <c r="A214" s="119"/>
      <c r="B214" s="119"/>
      <c r="C214" s="108"/>
      <c r="D214" s="108"/>
      <c r="E214" s="57"/>
      <c r="G214" s="105"/>
    </row>
    <row r="215" spans="1:9" ht="17.149999999999999" customHeight="1" x14ac:dyDescent="0.3">
      <c r="A215" s="113">
        <f>A208+1</f>
        <v>23</v>
      </c>
      <c r="B215" s="130" t="s">
        <v>133</v>
      </c>
      <c r="C215" s="318" t="s">
        <v>169</v>
      </c>
      <c r="D215" s="318"/>
      <c r="E215" s="107">
        <v>4</v>
      </c>
      <c r="G215" s="286" t="s">
        <v>154</v>
      </c>
      <c r="H215" s="287"/>
      <c r="I215" s="288"/>
    </row>
    <row r="216" spans="1:9" ht="84" customHeight="1" x14ac:dyDescent="0.3">
      <c r="A216" s="113"/>
      <c r="B216" s="138"/>
      <c r="C216" s="299" t="s">
        <v>170</v>
      </c>
      <c r="D216" s="300"/>
      <c r="E216" s="159"/>
      <c r="G216" s="289"/>
      <c r="H216" s="290"/>
      <c r="I216" s="291"/>
    </row>
    <row r="217" spans="1:9" ht="42" customHeight="1" x14ac:dyDescent="0.3">
      <c r="A217" s="113"/>
      <c r="B217" s="110"/>
      <c r="C217" s="71">
        <v>4</v>
      </c>
      <c r="D217" s="125" t="s">
        <v>333</v>
      </c>
      <c r="E217" s="103"/>
      <c r="G217" s="101"/>
    </row>
    <row r="218" spans="1:9" ht="42.9" customHeight="1" x14ac:dyDescent="0.3">
      <c r="A218" s="113"/>
      <c r="B218" s="110"/>
      <c r="C218" s="71">
        <v>3</v>
      </c>
      <c r="D218" s="125" t="s">
        <v>332</v>
      </c>
      <c r="E218" s="103"/>
      <c r="G218" s="105"/>
    </row>
    <row r="219" spans="1:9" ht="38.15" customHeight="1" x14ac:dyDescent="0.3">
      <c r="A219" s="113"/>
      <c r="B219" s="110"/>
      <c r="C219" s="71">
        <v>2</v>
      </c>
      <c r="D219" s="125" t="s">
        <v>331</v>
      </c>
      <c r="E219" s="103"/>
      <c r="G219" s="105"/>
      <c r="H219" s="101"/>
    </row>
    <row r="220" spans="1:9" ht="27" customHeight="1" x14ac:dyDescent="0.3">
      <c r="A220" s="113"/>
      <c r="B220" s="110"/>
      <c r="C220" s="71">
        <v>1</v>
      </c>
      <c r="D220" s="125" t="s">
        <v>330</v>
      </c>
      <c r="E220" s="103"/>
      <c r="G220" s="105"/>
      <c r="H220" s="101"/>
    </row>
    <row r="221" spans="1:9" ht="15" customHeight="1" x14ac:dyDescent="0.3">
      <c r="A221" s="93"/>
      <c r="B221" s="110"/>
      <c r="C221" s="71">
        <v>0</v>
      </c>
      <c r="D221" s="39" t="s">
        <v>21</v>
      </c>
      <c r="E221" s="103"/>
      <c r="G221" s="105"/>
      <c r="H221" s="101"/>
    </row>
    <row r="222" spans="1:9" x14ac:dyDescent="0.3">
      <c r="A222" s="113"/>
      <c r="B222" s="121"/>
      <c r="C222" s="321" t="s">
        <v>13</v>
      </c>
      <c r="D222" s="322"/>
      <c r="E222" s="117">
        <f>IF(OR(E215&lt;0,E215&gt;4), "Salah Isi",E215)</f>
        <v>4</v>
      </c>
      <c r="G222" s="51"/>
      <c r="H222" s="101"/>
    </row>
    <row r="223" spans="1:9" x14ac:dyDescent="0.3">
      <c r="A223" s="119"/>
      <c r="B223" s="119"/>
      <c r="C223" s="108"/>
      <c r="D223" s="108"/>
      <c r="E223" s="57"/>
      <c r="G223" s="105"/>
    </row>
    <row r="224" spans="1:9" ht="28.5" customHeight="1" x14ac:dyDescent="0.3">
      <c r="A224" s="54">
        <f>A215+1</f>
        <v>24</v>
      </c>
      <c r="B224" s="114" t="s">
        <v>134</v>
      </c>
      <c r="C224" s="319" t="s">
        <v>388</v>
      </c>
      <c r="D224" s="320"/>
      <c r="E224" s="107">
        <v>4</v>
      </c>
      <c r="G224" s="286" t="s">
        <v>155</v>
      </c>
      <c r="H224" s="287"/>
      <c r="I224" s="288"/>
    </row>
    <row r="225" spans="1:9" ht="21" customHeight="1" x14ac:dyDescent="0.3">
      <c r="B225" s="110"/>
      <c r="C225" s="71">
        <v>4</v>
      </c>
      <c r="D225" s="125" t="s">
        <v>389</v>
      </c>
      <c r="E225" s="103"/>
      <c r="G225" s="289"/>
      <c r="H225" s="290"/>
      <c r="I225" s="291"/>
    </row>
    <row r="226" spans="1:9" ht="26.15" customHeight="1" x14ac:dyDescent="0.3">
      <c r="B226" s="110"/>
      <c r="C226" s="71">
        <v>3</v>
      </c>
      <c r="D226" s="125" t="s">
        <v>336</v>
      </c>
      <c r="E226" s="103"/>
      <c r="G226" s="105"/>
    </row>
    <row r="227" spans="1:9" ht="26.15" customHeight="1" x14ac:dyDescent="0.3">
      <c r="B227" s="110"/>
      <c r="C227" s="71">
        <v>2</v>
      </c>
      <c r="D227" s="125" t="s">
        <v>337</v>
      </c>
      <c r="E227" s="103"/>
      <c r="G227" s="105"/>
      <c r="H227" s="101"/>
    </row>
    <row r="228" spans="1:9" ht="21" customHeight="1" x14ac:dyDescent="0.3">
      <c r="B228" s="110"/>
      <c r="C228" s="71">
        <v>0</v>
      </c>
      <c r="D228" s="125" t="s">
        <v>70</v>
      </c>
      <c r="E228" s="103"/>
      <c r="G228" s="105"/>
      <c r="H228" s="101"/>
    </row>
    <row r="229" spans="1:9" x14ac:dyDescent="0.3">
      <c r="B229" s="121"/>
      <c r="C229" s="321" t="s">
        <v>13</v>
      </c>
      <c r="D229" s="322"/>
      <c r="E229" s="117">
        <f>IF(OR(E224=1,E224&gt;4), "Salah Isi",E224)</f>
        <v>4</v>
      </c>
      <c r="G229" s="51"/>
      <c r="H229" s="101"/>
    </row>
    <row r="230" spans="1:9" x14ac:dyDescent="0.3">
      <c r="A230" s="119"/>
      <c r="B230" s="119"/>
      <c r="C230" s="108"/>
      <c r="D230" s="108"/>
      <c r="E230" s="57"/>
      <c r="G230" s="105"/>
    </row>
    <row r="231" spans="1:9" ht="28.5" customHeight="1" x14ac:dyDescent="0.3">
      <c r="A231" s="54">
        <v>25</v>
      </c>
      <c r="B231" s="130" t="s">
        <v>338</v>
      </c>
      <c r="C231" s="319" t="s">
        <v>342</v>
      </c>
      <c r="D231" s="320"/>
      <c r="E231" s="107">
        <v>4</v>
      </c>
      <c r="G231" s="286" t="s">
        <v>398</v>
      </c>
      <c r="H231" s="287"/>
      <c r="I231" s="288"/>
    </row>
    <row r="232" spans="1:9" ht="21" customHeight="1" x14ac:dyDescent="0.3">
      <c r="B232" s="110"/>
      <c r="C232" s="71">
        <v>4</v>
      </c>
      <c r="D232" s="125" t="s">
        <v>339</v>
      </c>
      <c r="E232" s="103"/>
      <c r="G232" s="289"/>
      <c r="H232" s="290"/>
      <c r="I232" s="291"/>
    </row>
    <row r="233" spans="1:9" ht="26.15" customHeight="1" x14ac:dyDescent="0.3">
      <c r="B233" s="110"/>
      <c r="C233" s="71">
        <v>3</v>
      </c>
      <c r="D233" s="125" t="s">
        <v>340</v>
      </c>
      <c r="E233" s="103"/>
      <c r="G233" s="105"/>
    </row>
    <row r="234" spans="1:9" ht="26.15" customHeight="1" x14ac:dyDescent="0.3">
      <c r="B234" s="110"/>
      <c r="C234" s="71">
        <v>2</v>
      </c>
      <c r="D234" s="125" t="s">
        <v>341</v>
      </c>
      <c r="E234" s="103"/>
      <c r="G234" s="105"/>
      <c r="H234" s="101"/>
    </row>
    <row r="235" spans="1:9" ht="21" customHeight="1" x14ac:dyDescent="0.3">
      <c r="B235" s="110"/>
      <c r="C235" s="71">
        <v>0</v>
      </c>
      <c r="D235" s="125" t="s">
        <v>70</v>
      </c>
      <c r="E235" s="103"/>
      <c r="G235" s="105"/>
      <c r="H235" s="101"/>
    </row>
    <row r="236" spans="1:9" x14ac:dyDescent="0.3">
      <c r="B236" s="121"/>
      <c r="C236" s="321" t="s">
        <v>13</v>
      </c>
      <c r="D236" s="322"/>
      <c r="E236" s="117">
        <f>IF(OR(E231=1,E231&gt;4), "Salah Isi",E231)</f>
        <v>4</v>
      </c>
      <c r="G236" s="51"/>
      <c r="H236" s="101"/>
    </row>
    <row r="237" spans="1:9" ht="14.5" thickBot="1" x14ac:dyDescent="0.35">
      <c r="B237" s="116"/>
      <c r="C237" s="108"/>
      <c r="D237" s="108"/>
      <c r="E237" s="58"/>
      <c r="G237" s="105"/>
    </row>
    <row r="238" spans="1:9" ht="16.5" customHeight="1" thickBot="1" x14ac:dyDescent="0.35">
      <c r="A238" s="97"/>
      <c r="B238" s="98"/>
      <c r="C238" s="72" t="s">
        <v>36</v>
      </c>
      <c r="D238" s="79"/>
      <c r="E238" s="73"/>
    </row>
    <row r="239" spans="1:9" ht="16.5" customHeight="1" x14ac:dyDescent="0.3">
      <c r="A239" s="113"/>
      <c r="B239" s="98"/>
      <c r="C239" s="310" t="s">
        <v>156</v>
      </c>
      <c r="D239" s="310"/>
      <c r="E239" s="311"/>
    </row>
    <row r="240" spans="1:9" x14ac:dyDescent="0.3">
      <c r="A240" s="113"/>
      <c r="B240" s="98"/>
      <c r="C240" s="295"/>
      <c r="D240" s="295"/>
      <c r="E240" s="312"/>
    </row>
    <row r="241" spans="1:27" x14ac:dyDescent="0.3">
      <c r="A241" s="113"/>
      <c r="B241" s="98"/>
      <c r="C241" s="295"/>
      <c r="D241" s="295"/>
      <c r="E241" s="312"/>
    </row>
    <row r="242" spans="1:27" x14ac:dyDescent="0.3">
      <c r="A242" s="113"/>
      <c r="B242" s="98"/>
      <c r="C242" s="295"/>
      <c r="D242" s="295"/>
      <c r="E242" s="312"/>
    </row>
    <row r="243" spans="1:27" x14ac:dyDescent="0.3">
      <c r="A243" s="113"/>
      <c r="B243" s="98"/>
      <c r="C243" s="295"/>
      <c r="D243" s="295"/>
      <c r="E243" s="312"/>
    </row>
    <row r="244" spans="1:27" x14ac:dyDescent="0.3">
      <c r="A244" s="113"/>
      <c r="B244" s="98"/>
      <c r="C244" s="295"/>
      <c r="D244" s="295"/>
      <c r="E244" s="312"/>
    </row>
    <row r="245" spans="1:27" ht="14.5" thickBot="1" x14ac:dyDescent="0.35">
      <c r="A245" s="113"/>
      <c r="B245" s="98"/>
      <c r="C245" s="313"/>
      <c r="D245" s="313"/>
      <c r="E245" s="314"/>
    </row>
    <row r="251" spans="1:27" x14ac:dyDescent="0.3">
      <c r="AA251" s="101" t="s">
        <v>197</v>
      </c>
    </row>
    <row r="252" spans="1:27" x14ac:dyDescent="0.3">
      <c r="AA252" s="101" t="s">
        <v>198</v>
      </c>
    </row>
    <row r="253" spans="1:27" x14ac:dyDescent="0.3">
      <c r="AA253" s="101" t="s">
        <v>58</v>
      </c>
    </row>
    <row r="254" spans="1:27" x14ac:dyDescent="0.3">
      <c r="AA254" s="101" t="s">
        <v>59</v>
      </c>
    </row>
    <row r="284" spans="6:6" x14ac:dyDescent="0.3">
      <c r="F284" s="101" t="s">
        <v>45</v>
      </c>
    </row>
    <row r="285" spans="6:6" x14ac:dyDescent="0.3">
      <c r="F285" s="101" t="s">
        <v>44</v>
      </c>
    </row>
  </sheetData>
  <sheetProtection formatCells="0" formatColumns="0" formatRows="0" insertColumns="0" insertRows="0" insertHyperlinks="0" deleteColumns="0" deleteRows="0" selectLockedCells="1" sort="0"/>
  <mergeCells count="119">
    <mergeCell ref="C231:D231"/>
    <mergeCell ref="G231:I232"/>
    <mergeCell ref="C236:D236"/>
    <mergeCell ref="C180:D180"/>
    <mergeCell ref="G180:I183"/>
    <mergeCell ref="C171:D171"/>
    <mergeCell ref="G170:I171"/>
    <mergeCell ref="C57:D57"/>
    <mergeCell ref="C85:D85"/>
    <mergeCell ref="C106:E106"/>
    <mergeCell ref="G123:I124"/>
    <mergeCell ref="C179:D179"/>
    <mergeCell ref="C168:D168"/>
    <mergeCell ref="C170:D170"/>
    <mergeCell ref="G67:I69"/>
    <mergeCell ref="C74:D74"/>
    <mergeCell ref="C113:D113"/>
    <mergeCell ref="C104:D104"/>
    <mergeCell ref="C83:D83"/>
    <mergeCell ref="C86:D86"/>
    <mergeCell ref="C90:D90"/>
    <mergeCell ref="C92:D92"/>
    <mergeCell ref="C96:D96"/>
    <mergeCell ref="C98:D98"/>
    <mergeCell ref="C107:D107"/>
    <mergeCell ref="C133:D133"/>
    <mergeCell ref="G133:I134"/>
    <mergeCell ref="C152:D152"/>
    <mergeCell ref="C159:D159"/>
    <mergeCell ref="G143:I144"/>
    <mergeCell ref="C143:D143"/>
    <mergeCell ref="C150:D150"/>
    <mergeCell ref="G16:I16"/>
    <mergeCell ref="C28:D28"/>
    <mergeCell ref="C76:D76"/>
    <mergeCell ref="C24:D24"/>
    <mergeCell ref="C19:D19"/>
    <mergeCell ref="C39:D39"/>
    <mergeCell ref="C21:D21"/>
    <mergeCell ref="C22:D22"/>
    <mergeCell ref="C65:D65"/>
    <mergeCell ref="C55:D55"/>
    <mergeCell ref="C58:D58"/>
    <mergeCell ref="G58:I60"/>
    <mergeCell ref="C23:D23"/>
    <mergeCell ref="C30:D30"/>
    <mergeCell ref="C37:D37"/>
    <mergeCell ref="C67:D67"/>
    <mergeCell ref="C25:D25"/>
    <mergeCell ref="G30:I31"/>
    <mergeCell ref="G17:I21"/>
    <mergeCell ref="D1:I1"/>
    <mergeCell ref="D2:I2"/>
    <mergeCell ref="A11:C11"/>
    <mergeCell ref="A3:D3"/>
    <mergeCell ref="A4:C4"/>
    <mergeCell ref="A5:C5"/>
    <mergeCell ref="A6:C6"/>
    <mergeCell ref="A7:C7"/>
    <mergeCell ref="A8:C8"/>
    <mergeCell ref="A10:C10"/>
    <mergeCell ref="A12:C12"/>
    <mergeCell ref="A13:C13"/>
    <mergeCell ref="A14:C14"/>
    <mergeCell ref="C18:D18"/>
    <mergeCell ref="C16:D16"/>
    <mergeCell ref="C20:D20"/>
    <mergeCell ref="C27:D27"/>
    <mergeCell ref="C31:D31"/>
    <mergeCell ref="C17:D17"/>
    <mergeCell ref="C26:D26"/>
    <mergeCell ref="C239:E245"/>
    <mergeCell ref="G76:I77"/>
    <mergeCell ref="C77:D77"/>
    <mergeCell ref="C46:D46"/>
    <mergeCell ref="C48:D48"/>
    <mergeCell ref="C215:D215"/>
    <mergeCell ref="C224:D224"/>
    <mergeCell ref="C229:D229"/>
    <mergeCell ref="C201:D201"/>
    <mergeCell ref="G201:I204"/>
    <mergeCell ref="C208:D208"/>
    <mergeCell ref="G208:I210"/>
    <mergeCell ref="C206:D206"/>
    <mergeCell ref="C222:D222"/>
    <mergeCell ref="C213:D213"/>
    <mergeCell ref="C187:D187"/>
    <mergeCell ref="C192:D192"/>
    <mergeCell ref="C121:D121"/>
    <mergeCell ref="G115:I116"/>
    <mergeCell ref="G98:I99"/>
    <mergeCell ref="C123:D123"/>
    <mergeCell ref="C199:D199"/>
    <mergeCell ref="G224:I225"/>
    <mergeCell ref="C216:D216"/>
    <mergeCell ref="C141:D141"/>
    <mergeCell ref="G215:I216"/>
    <mergeCell ref="G107:I108"/>
    <mergeCell ref="C115:D115"/>
    <mergeCell ref="G39:I41"/>
    <mergeCell ref="G86:I87"/>
    <mergeCell ref="G92:I93"/>
    <mergeCell ref="C40:D40"/>
    <mergeCell ref="C49:D49"/>
    <mergeCell ref="C59:D59"/>
    <mergeCell ref="C68:D68"/>
    <mergeCell ref="G48:I49"/>
    <mergeCell ref="C153:D153"/>
    <mergeCell ref="G152:I153"/>
    <mergeCell ref="C162:D162"/>
    <mergeCell ref="G161:I162"/>
    <mergeCell ref="C131:D131"/>
    <mergeCell ref="C185:D185"/>
    <mergeCell ref="G187:I190"/>
    <mergeCell ref="C194:D194"/>
    <mergeCell ref="G194:I197"/>
    <mergeCell ref="C177:D177"/>
    <mergeCell ref="C161:D161"/>
    <mergeCell ref="C144:D144"/>
  </mergeCells>
  <dataValidations count="3">
    <dataValidation type="list" allowBlank="1" showInputMessage="1" showErrorMessage="1" sqref="E184 E191 E198 E205" xr:uid="{00000000-0002-0000-0100-000000000000}">
      <formula1>$F$284:$F$285</formula1>
    </dataValidation>
    <dataValidation type="list" allowBlank="1" showInputMessage="1" showErrorMessage="1" sqref="E18:E27" xr:uid="{00000000-0002-0000-0100-000001000000}">
      <formula1>$AA$253:$AA$254</formula1>
    </dataValidation>
    <dataValidation type="list" allowBlank="1" showInputMessage="1" showErrorMessage="1" sqref="E17" xr:uid="{00000000-0002-0000-0100-000002000000}">
      <formula1>$AA$251:$AA$252</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U31"/>
  <sheetViews>
    <sheetView topLeftCell="F1" zoomScale="120" zoomScaleNormal="120" workbookViewId="0">
      <selection activeCell="E21" sqref="E21:E28"/>
    </sheetView>
  </sheetViews>
  <sheetFormatPr defaultColWidth="71.08984375" defaultRowHeight="13" x14ac:dyDescent="0.35"/>
  <cols>
    <col min="1" max="1" width="5.453125" style="223" customWidth="1"/>
    <col min="2" max="2" width="6.453125" style="221" customWidth="1"/>
    <col min="3" max="3" width="14.08984375" style="222" customWidth="1"/>
    <col min="4" max="4" width="6.453125" style="222" customWidth="1"/>
    <col min="5" max="5" width="47.453125" style="223" customWidth="1"/>
    <col min="6" max="6" width="7.08984375" style="223" customWidth="1"/>
    <col min="7" max="7" width="40.54296875" style="223" customWidth="1"/>
    <col min="8" max="8" width="7.08984375" style="223" customWidth="1"/>
    <col min="9" max="9" width="40.54296875" style="223" customWidth="1"/>
    <col min="10" max="11" width="7.453125" style="224" customWidth="1"/>
    <col min="12" max="12" width="4.453125" style="225" customWidth="1"/>
    <col min="13" max="13" width="7.08984375" style="226" customWidth="1"/>
    <col min="14" max="14" width="4.453125" style="224" customWidth="1"/>
    <col min="15" max="17" width="5.54296875" style="224" customWidth="1"/>
    <col min="18" max="18" width="7.453125" style="224" customWidth="1"/>
    <col min="19" max="20" width="7.453125" style="223" customWidth="1"/>
    <col min="21" max="21" width="10" style="223" customWidth="1"/>
    <col min="22" max="16384" width="71.08984375" style="223"/>
  </cols>
  <sheetData>
    <row r="1" spans="2:21" ht="13.5" thickBot="1" x14ac:dyDescent="0.4"/>
    <row r="2" spans="2:21" ht="14.4" customHeight="1" x14ac:dyDescent="0.35">
      <c r="B2" s="397" t="s">
        <v>88</v>
      </c>
      <c r="C2" s="399" t="s">
        <v>32</v>
      </c>
      <c r="D2" s="399" t="s">
        <v>157</v>
      </c>
      <c r="E2" s="399" t="s">
        <v>34</v>
      </c>
      <c r="F2" s="399" t="s">
        <v>391</v>
      </c>
      <c r="G2" s="399" t="s">
        <v>89</v>
      </c>
      <c r="H2" s="401" t="s">
        <v>390</v>
      </c>
      <c r="I2" s="399" t="s">
        <v>209</v>
      </c>
      <c r="J2" s="399" t="s">
        <v>33</v>
      </c>
      <c r="K2" s="399"/>
      <c r="L2" s="399" t="s">
        <v>90</v>
      </c>
      <c r="M2" s="399"/>
      <c r="N2" s="399" t="s">
        <v>91</v>
      </c>
      <c r="O2" s="399"/>
      <c r="P2" s="399" t="s">
        <v>228</v>
      </c>
      <c r="Q2" s="399"/>
      <c r="R2" s="395" t="s">
        <v>35</v>
      </c>
    </row>
    <row r="3" spans="2:21" ht="33.65" customHeight="1" x14ac:dyDescent="0.35">
      <c r="B3" s="398"/>
      <c r="C3" s="400"/>
      <c r="D3" s="400"/>
      <c r="E3" s="400"/>
      <c r="F3" s="400"/>
      <c r="G3" s="400"/>
      <c r="H3" s="402"/>
      <c r="I3" s="400"/>
      <c r="J3" s="400"/>
      <c r="K3" s="400"/>
      <c r="L3" s="400"/>
      <c r="M3" s="400"/>
      <c r="N3" s="400"/>
      <c r="O3" s="400"/>
      <c r="P3" s="400"/>
      <c r="Q3" s="400"/>
      <c r="R3" s="396"/>
      <c r="T3" s="221" t="s">
        <v>178</v>
      </c>
      <c r="U3" s="221" t="s">
        <v>179</v>
      </c>
    </row>
    <row r="4" spans="2:21" ht="24.65" customHeight="1" x14ac:dyDescent="0.35">
      <c r="B4" s="227">
        <v>1</v>
      </c>
      <c r="C4" s="390" t="s">
        <v>163</v>
      </c>
      <c r="D4" s="139" t="str">
        <f>'F1'!B14</f>
        <v>1.1</v>
      </c>
      <c r="E4" s="140" t="str">
        <f>'F1'!C14</f>
        <v xml:space="preserve">Keunggulan program studi yang diusulkan  </v>
      </c>
      <c r="F4" s="140"/>
      <c r="G4" s="215"/>
      <c r="H4" s="215"/>
      <c r="I4" s="215"/>
      <c r="J4" s="391">
        <v>3</v>
      </c>
      <c r="K4" s="392">
        <f>J4/$J$29</f>
        <v>0.3</v>
      </c>
      <c r="L4" s="228">
        <v>4</v>
      </c>
      <c r="M4" s="229">
        <f t="shared" ref="M4:M9" si="0">L4/(SUM($L$4:$L$9))</f>
        <v>0.25</v>
      </c>
      <c r="N4" s="230"/>
      <c r="O4" s="139"/>
      <c r="P4" s="139"/>
      <c r="Q4" s="139"/>
      <c r="R4" s="231">
        <f>K4*M4*100</f>
        <v>7.5</v>
      </c>
      <c r="T4" s="232">
        <v>4</v>
      </c>
      <c r="U4" s="233">
        <f>T4*R4</f>
        <v>30</v>
      </c>
    </row>
    <row r="5" spans="2:21" ht="27.9" customHeight="1" x14ac:dyDescent="0.35">
      <c r="B5" s="227">
        <f>B4+1</f>
        <v>2</v>
      </c>
      <c r="C5" s="390"/>
      <c r="D5" s="139" t="str">
        <f>'F1'!B15</f>
        <v>1.2</v>
      </c>
      <c r="E5" s="140" t="str">
        <f>'F1'!C15</f>
        <v xml:space="preserve">Profil lulusan (profesi, jenis pekerjaan, bentuk kerja) program studi yang diusulkan </v>
      </c>
      <c r="F5" s="140"/>
      <c r="G5" s="215"/>
      <c r="H5" s="215"/>
      <c r="I5" s="215"/>
      <c r="J5" s="391"/>
      <c r="K5" s="392"/>
      <c r="L5" s="228">
        <v>4</v>
      </c>
      <c r="M5" s="229">
        <f t="shared" si="0"/>
        <v>0.25</v>
      </c>
      <c r="N5" s="230"/>
      <c r="O5" s="139"/>
      <c r="P5" s="139"/>
      <c r="Q5" s="139"/>
      <c r="R5" s="231">
        <f>K4*M5*100</f>
        <v>7.5</v>
      </c>
      <c r="T5" s="232">
        <v>4</v>
      </c>
      <c r="U5" s="233">
        <f t="shared" ref="U5:U28" si="1">T5*R5</f>
        <v>30</v>
      </c>
    </row>
    <row r="6" spans="2:21" ht="24.65" customHeight="1" x14ac:dyDescent="0.35">
      <c r="B6" s="227">
        <f t="shared" ref="B6:B28" si="2">B5+1</f>
        <v>3</v>
      </c>
      <c r="C6" s="390"/>
      <c r="D6" s="139" t="str">
        <f>'F1'!B16</f>
        <v>1.3</v>
      </c>
      <c r="E6" s="140" t="str">
        <f>'F1'!C16</f>
        <v xml:space="preserve">Capaian pembelajaran dari program studi yang diusulkan  </v>
      </c>
      <c r="F6" s="140"/>
      <c r="G6" s="215"/>
      <c r="H6" s="215"/>
      <c r="I6" s="215"/>
      <c r="J6" s="391"/>
      <c r="K6" s="392"/>
      <c r="L6" s="228">
        <v>4</v>
      </c>
      <c r="M6" s="229">
        <f t="shared" si="0"/>
        <v>0.25</v>
      </c>
      <c r="N6" s="230"/>
      <c r="O6" s="139"/>
      <c r="P6" s="139"/>
      <c r="Q6" s="139"/>
      <c r="R6" s="231">
        <f>K4*M6*100</f>
        <v>7.5</v>
      </c>
      <c r="T6" s="232">
        <v>4</v>
      </c>
      <c r="U6" s="233">
        <f t="shared" si="1"/>
        <v>30</v>
      </c>
    </row>
    <row r="7" spans="2:21" ht="27.9" customHeight="1" x14ac:dyDescent="0.35">
      <c r="B7" s="227">
        <f t="shared" si="2"/>
        <v>4</v>
      </c>
      <c r="C7" s="390"/>
      <c r="D7" s="393" t="str">
        <f>'Hitung F1'!$B$57</f>
        <v>1.4</v>
      </c>
      <c r="E7" s="394" t="str">
        <f>'Hitung F1'!$C$57</f>
        <v>Struktur Kurikulum</v>
      </c>
      <c r="F7" s="139" t="str">
        <f>'F1'!$B$17</f>
        <v>1.4.1</v>
      </c>
      <c r="G7" s="140" t="str">
        <f>'F1'!$C$17</f>
        <v>Susunan mata kuliah per semester pada tahap akademik/sarjana memenuhi aspek:</v>
      </c>
      <c r="H7" s="140"/>
      <c r="I7" s="140"/>
      <c r="J7" s="391"/>
      <c r="K7" s="392"/>
      <c r="L7" s="391">
        <v>2</v>
      </c>
      <c r="M7" s="385">
        <f t="shared" si="0"/>
        <v>0.125</v>
      </c>
      <c r="N7" s="139">
        <v>2</v>
      </c>
      <c r="O7" s="234">
        <f>N7/SUM($N$7:$N$8)</f>
        <v>0.5</v>
      </c>
      <c r="P7" s="234"/>
      <c r="Q7" s="234"/>
      <c r="R7" s="231">
        <f>$K$4*$M$7*O7*100</f>
        <v>1.875</v>
      </c>
      <c r="T7" s="232">
        <v>4</v>
      </c>
      <c r="U7" s="233">
        <f t="shared" si="1"/>
        <v>7.5</v>
      </c>
    </row>
    <row r="8" spans="2:21" ht="27.9" customHeight="1" x14ac:dyDescent="0.35">
      <c r="B8" s="227">
        <f t="shared" si="2"/>
        <v>5</v>
      </c>
      <c r="C8" s="390"/>
      <c r="D8" s="393"/>
      <c r="E8" s="394"/>
      <c r="F8" s="139" t="str">
        <f>'F1'!$B$18</f>
        <v>1.4.2</v>
      </c>
      <c r="G8" s="140" t="str">
        <f>'F1'!$C$18</f>
        <v>Susunan mata kuliah per semester pada tahap profesi memenuhi aspek:</v>
      </c>
      <c r="H8" s="140"/>
      <c r="I8" s="140"/>
      <c r="J8" s="391"/>
      <c r="K8" s="392"/>
      <c r="L8" s="391"/>
      <c r="M8" s="385">
        <f t="shared" si="0"/>
        <v>0</v>
      </c>
      <c r="N8" s="139">
        <v>2</v>
      </c>
      <c r="O8" s="234">
        <f>N8/SUM($N$7:$N$8)</f>
        <v>0.5</v>
      </c>
      <c r="P8" s="234"/>
      <c r="Q8" s="234"/>
      <c r="R8" s="231">
        <f>$K$4*$M$7*O8*100</f>
        <v>1.875</v>
      </c>
      <c r="T8" s="232">
        <v>4</v>
      </c>
      <c r="U8" s="233">
        <f t="shared" si="1"/>
        <v>7.5</v>
      </c>
    </row>
    <row r="9" spans="2:21" ht="42.65" customHeight="1" x14ac:dyDescent="0.35">
      <c r="B9" s="227">
        <f>B8+1</f>
        <v>6</v>
      </c>
      <c r="C9" s="390"/>
      <c r="D9" s="139" t="str">
        <f>'F1'!B19</f>
        <v>1.5</v>
      </c>
      <c r="E9" s="140" t="str">
        <f>'F1'!C19</f>
        <v>Mutu RPS (Rencana Pembelajaran Semester) dari 5 (lima) mata kuliah penciri program sarjana dan 5 (lima) mata kuliah pada tahap profesi yang dilampirkan</v>
      </c>
      <c r="F9" s="140"/>
      <c r="G9" s="215"/>
      <c r="H9" s="215"/>
      <c r="I9" s="215"/>
      <c r="J9" s="391"/>
      <c r="K9" s="392"/>
      <c r="L9" s="228">
        <v>2</v>
      </c>
      <c r="M9" s="229">
        <f t="shared" si="0"/>
        <v>0.125</v>
      </c>
      <c r="N9" s="230"/>
      <c r="O9" s="139"/>
      <c r="P9" s="139"/>
      <c r="Q9" s="139"/>
      <c r="R9" s="231">
        <f>K4*M9*100</f>
        <v>3.75</v>
      </c>
      <c r="T9" s="232">
        <v>4</v>
      </c>
      <c r="U9" s="233">
        <f t="shared" si="1"/>
        <v>15</v>
      </c>
    </row>
    <row r="10" spans="2:21" ht="30" customHeight="1" x14ac:dyDescent="0.35">
      <c r="B10" s="235">
        <f t="shared" si="2"/>
        <v>7</v>
      </c>
      <c r="C10" s="386" t="s">
        <v>162</v>
      </c>
      <c r="D10" s="387" t="str">
        <f>'Hitung F1'!$B$85</f>
        <v>2.1</v>
      </c>
      <c r="E10" s="388" t="str">
        <f>'Hitung F1'!$C$85</f>
        <v>Profil Calon Dosen Tetap</v>
      </c>
      <c r="F10" s="141" t="str">
        <f>'F1'!$B$20</f>
        <v>2.1.1</v>
      </c>
      <c r="G10" s="143" t="str">
        <f>'F1'!$C$20</f>
        <v>Profil Calon Dosen Tetap (jumlah, kualifikasi, dan status calon dosen tetap) tahap akademik/sarjana</v>
      </c>
      <c r="H10" s="143"/>
      <c r="I10" s="143"/>
      <c r="J10" s="383">
        <v>4</v>
      </c>
      <c r="K10" s="389">
        <f>J10/$J$29</f>
        <v>0.4</v>
      </c>
      <c r="L10" s="383">
        <v>4</v>
      </c>
      <c r="M10" s="384">
        <f>L10/(SUM($L$10:$L$17))</f>
        <v>0.30769230769230771</v>
      </c>
      <c r="N10" s="236">
        <v>3</v>
      </c>
      <c r="O10" s="237">
        <f>N10/SUM($N$10:$N$11)</f>
        <v>0.5</v>
      </c>
      <c r="P10" s="237"/>
      <c r="Q10" s="237"/>
      <c r="R10" s="238">
        <f>$K$10*$M$10*O10*100</f>
        <v>6.1538461538461542</v>
      </c>
      <c r="T10" s="232">
        <v>4</v>
      </c>
      <c r="U10" s="233">
        <f t="shared" si="1"/>
        <v>24.615384615384617</v>
      </c>
    </row>
    <row r="11" spans="2:21" ht="30" customHeight="1" x14ac:dyDescent="0.35">
      <c r="B11" s="235">
        <f t="shared" si="2"/>
        <v>8</v>
      </c>
      <c r="C11" s="386"/>
      <c r="D11" s="387"/>
      <c r="E11" s="388"/>
      <c r="F11" s="141" t="str">
        <f>'F1'!$B$21</f>
        <v>2.1.2</v>
      </c>
      <c r="G11" s="143" t="str">
        <f>'F1'!$C$21</f>
        <v>Profil Calon Dosen Tetap (jumlah, kualifikasi, dan status calon dosen tetap) tahap profesi</v>
      </c>
      <c r="H11" s="143"/>
      <c r="I11" s="143"/>
      <c r="J11" s="383"/>
      <c r="K11" s="389"/>
      <c r="L11" s="383"/>
      <c r="M11" s="384"/>
      <c r="N11" s="236">
        <v>3</v>
      </c>
      <c r="O11" s="237">
        <f>N11/SUM($N$10:$N$11)</f>
        <v>0.5</v>
      </c>
      <c r="P11" s="237"/>
      <c r="Q11" s="237"/>
      <c r="R11" s="238">
        <f>$K$10*$M$10*O11*100</f>
        <v>6.1538461538461542</v>
      </c>
      <c r="T11" s="232">
        <v>4</v>
      </c>
      <c r="U11" s="233">
        <f t="shared" si="1"/>
        <v>24.615384615384617</v>
      </c>
    </row>
    <row r="12" spans="2:21" ht="43.65" customHeight="1" x14ac:dyDescent="0.35">
      <c r="B12" s="235">
        <f t="shared" si="2"/>
        <v>9</v>
      </c>
      <c r="C12" s="386"/>
      <c r="D12" s="142" t="str">
        <f>'F1'!B22</f>
        <v>2.2</v>
      </c>
      <c r="E12" s="143" t="str">
        <f>'F1'!C22</f>
        <v>Kualifikasi dosen pembimbing praktik profesi pada saat pengusulan Program Studi Kedokteran Hewan Program Sarjana dan  Program Studi Profesi Dokter Hewan Program Profesi</v>
      </c>
      <c r="F12" s="143"/>
      <c r="G12" s="216"/>
      <c r="H12" s="216"/>
      <c r="I12" s="216"/>
      <c r="J12" s="383"/>
      <c r="K12" s="389"/>
      <c r="L12" s="236">
        <v>2</v>
      </c>
      <c r="M12" s="239">
        <f>L12/(SUM($L$10:$L$17))</f>
        <v>0.15384615384615385</v>
      </c>
      <c r="N12" s="240"/>
      <c r="O12" s="142"/>
      <c r="P12" s="142"/>
      <c r="Q12" s="142"/>
      <c r="R12" s="260">
        <f>$K$10*M12*100</f>
        <v>6.1538461538461542</v>
      </c>
      <c r="T12" s="232">
        <v>4</v>
      </c>
      <c r="U12" s="233">
        <f t="shared" si="1"/>
        <v>24.615384615384617</v>
      </c>
    </row>
    <row r="13" spans="2:21" ht="49.65" customHeight="1" x14ac:dyDescent="0.35">
      <c r="B13" s="235">
        <f t="shared" si="2"/>
        <v>10</v>
      </c>
      <c r="C13" s="386"/>
      <c r="D13" s="387" t="str">
        <f>'Hitung F1'!$B$106</f>
        <v>2.3</v>
      </c>
      <c r="E13" s="388" t="str">
        <f>'Hitung F1'!$C$106</f>
        <v>Rekam Jejak Pendidikan, Keilmuan dan Aktivitas Keilmiahan calon Koordinator Program Studi</v>
      </c>
      <c r="F13" s="142" t="str">
        <f>'F1'!B23</f>
        <v>2.3.1</v>
      </c>
      <c r="G13" s="143" t="str">
        <f>'F1'!C23</f>
        <v>Tingkat pendidikan calon Koordinator pada program sarjana dan calon Koordinator program studi pada program profesi Dokter Hewan</v>
      </c>
      <c r="H13" s="143"/>
      <c r="I13" s="143"/>
      <c r="J13" s="383"/>
      <c r="K13" s="389"/>
      <c r="L13" s="383">
        <v>2</v>
      </c>
      <c r="M13" s="384">
        <f>L13/(SUM($L$10:$L$17))</f>
        <v>0.15384615384615385</v>
      </c>
      <c r="N13" s="236">
        <v>3</v>
      </c>
      <c r="O13" s="237">
        <f>N13/SUM($N$13:$N$14)</f>
        <v>0.5</v>
      </c>
      <c r="P13" s="237"/>
      <c r="Q13" s="237"/>
      <c r="R13" s="260">
        <f>$K$10*$M$13*O13*100</f>
        <v>3.0769230769230771</v>
      </c>
      <c r="T13" s="232">
        <v>4</v>
      </c>
      <c r="U13" s="233">
        <f t="shared" si="1"/>
        <v>12.307692307692308</v>
      </c>
    </row>
    <row r="14" spans="2:21" ht="57.65" customHeight="1" x14ac:dyDescent="0.35">
      <c r="B14" s="235">
        <f t="shared" si="2"/>
        <v>11</v>
      </c>
      <c r="C14" s="386"/>
      <c r="D14" s="387"/>
      <c r="E14" s="388"/>
      <c r="F14" s="142" t="str">
        <f>'F1'!B24</f>
        <v>2.3.2</v>
      </c>
      <c r="G14" s="143" t="str">
        <f>'F1'!C24</f>
        <v>Pengalaman pertemuan organisasi atau forum profesi tingkat nasional/internasional dari calon Koordinator Program Studi Kedokteran Hewan Program Sarjana dan  Program Studi Profesi Dokter Hewan Program Profesi</v>
      </c>
      <c r="H14" s="143"/>
      <c r="I14" s="143"/>
      <c r="J14" s="383"/>
      <c r="K14" s="389"/>
      <c r="L14" s="383"/>
      <c r="M14" s="384"/>
      <c r="N14" s="236">
        <v>3</v>
      </c>
      <c r="O14" s="237">
        <f>N14/SUM($N$13:$N$14)</f>
        <v>0.5</v>
      </c>
      <c r="P14" s="237"/>
      <c r="Q14" s="237"/>
      <c r="R14" s="238">
        <f>$K$10*$M$13*O14*100</f>
        <v>3.0769230769230771</v>
      </c>
      <c r="T14" s="232">
        <v>4</v>
      </c>
      <c r="U14" s="233">
        <f t="shared" si="1"/>
        <v>12.307692307692308</v>
      </c>
    </row>
    <row r="15" spans="2:21" ht="62.4" customHeight="1" x14ac:dyDescent="0.35">
      <c r="B15" s="235">
        <f t="shared" si="2"/>
        <v>12</v>
      </c>
      <c r="C15" s="386"/>
      <c r="D15" s="360" t="s">
        <v>173</v>
      </c>
      <c r="E15" s="360" t="s">
        <v>174</v>
      </c>
      <c r="F15" s="142" t="str">
        <f>'F1'!B25</f>
        <v>2.4.1</v>
      </c>
      <c r="G15" s="143" t="str">
        <f>'F1'!C25</f>
        <v>Rasio dosen mahasiswa pada tahap akademik berdasarkan rencana pengembangan jumlah dosen disesuaikan dengan jumlah mahasiswa yang akan diterima dalam 4 (empat) tahun pertama pada program sarjana</v>
      </c>
      <c r="H15" s="143"/>
      <c r="I15" s="143"/>
      <c r="J15" s="383"/>
      <c r="K15" s="389"/>
      <c r="L15" s="362">
        <v>3</v>
      </c>
      <c r="M15" s="364">
        <f>L15/(SUM($L$10:$L$17))</f>
        <v>0.23076923076923078</v>
      </c>
      <c r="N15" s="236">
        <v>3</v>
      </c>
      <c r="O15" s="237">
        <f>N15/SUM($N$15:$N$16)</f>
        <v>0.5</v>
      </c>
      <c r="P15" s="237"/>
      <c r="Q15" s="237"/>
      <c r="R15" s="260">
        <f>$K$10*$M$15*O15*100</f>
        <v>4.6153846153846159</v>
      </c>
      <c r="T15" s="232">
        <v>4</v>
      </c>
      <c r="U15" s="233">
        <f t="shared" si="1"/>
        <v>18.461538461538463</v>
      </c>
    </row>
    <row r="16" spans="2:21" ht="62.4" customHeight="1" x14ac:dyDescent="0.35">
      <c r="B16" s="235">
        <f>B15+1</f>
        <v>13</v>
      </c>
      <c r="C16" s="386"/>
      <c r="D16" s="361"/>
      <c r="E16" s="361"/>
      <c r="F16" s="142" t="str">
        <f>'F1'!B26</f>
        <v>2.4.2</v>
      </c>
      <c r="G16" s="143" t="str">
        <f>'F1'!C26</f>
        <v>Rasio dosen mahasiswa pada tahap profesi berdasarkan rencana pengembangan jumlah dosen disesuaikan dengan jumlah mahasiswa yang akan diterima dalam 2 (dua) tahun pertama pada program profesi</v>
      </c>
      <c r="H16" s="143"/>
      <c r="I16" s="143"/>
      <c r="J16" s="383"/>
      <c r="K16" s="389"/>
      <c r="L16" s="363"/>
      <c r="M16" s="365"/>
      <c r="N16" s="236">
        <v>3</v>
      </c>
      <c r="O16" s="237">
        <f>N16/SUM($N$15:$N$16)</f>
        <v>0.5</v>
      </c>
      <c r="P16" s="237"/>
      <c r="Q16" s="237"/>
      <c r="R16" s="260">
        <f>$K$10*$M$15*O16*100</f>
        <v>4.6153846153846159</v>
      </c>
      <c r="T16" s="232">
        <v>4</v>
      </c>
      <c r="U16" s="233">
        <f t="shared" ref="U16" si="3">T16*R16</f>
        <v>18.461538461538463</v>
      </c>
    </row>
    <row r="17" spans="2:21" ht="16.5" customHeight="1" x14ac:dyDescent="0.35">
      <c r="B17" s="235">
        <f>B16+1</f>
        <v>14</v>
      </c>
      <c r="C17" s="386"/>
      <c r="D17" s="142" t="str">
        <f>'F1'!B27</f>
        <v>2.5</v>
      </c>
      <c r="E17" s="143" t="str">
        <f>'F1'!C27</f>
        <v>Jumlah dan kualifikasi tenaga kependidikan:</v>
      </c>
      <c r="F17" s="143"/>
      <c r="G17" s="216"/>
      <c r="H17" s="216"/>
      <c r="I17" s="216"/>
      <c r="J17" s="383"/>
      <c r="K17" s="389"/>
      <c r="L17" s="236">
        <v>2</v>
      </c>
      <c r="M17" s="239">
        <f>L17/(SUM($L$10:$L$17))</f>
        <v>0.15384615384615385</v>
      </c>
      <c r="N17" s="240"/>
      <c r="O17" s="142"/>
      <c r="P17" s="142"/>
      <c r="Q17" s="142"/>
      <c r="R17" s="238">
        <f>$K$10*M17*100</f>
        <v>6.1538461538461542</v>
      </c>
      <c r="T17" s="232">
        <v>4</v>
      </c>
      <c r="U17" s="233">
        <f t="shared" si="1"/>
        <v>24.615384615384617</v>
      </c>
    </row>
    <row r="18" spans="2:21" ht="16.5" customHeight="1" x14ac:dyDescent="0.35">
      <c r="B18" s="241">
        <f t="shared" si="2"/>
        <v>15</v>
      </c>
      <c r="C18" s="380" t="s">
        <v>92</v>
      </c>
      <c r="D18" s="373" t="s">
        <v>93</v>
      </c>
      <c r="E18" s="374" t="s">
        <v>164</v>
      </c>
      <c r="F18" s="217" t="str">
        <f>'F1'!$B$28</f>
        <v>3.1.1</v>
      </c>
      <c r="G18" s="242" t="str">
        <f>'F1'!$C$28</f>
        <v xml:space="preserve">Struktur organisasi Unit Pengelola Program Studi mencakup aspek: </v>
      </c>
      <c r="H18" s="242"/>
      <c r="I18" s="242"/>
      <c r="J18" s="380">
        <v>3</v>
      </c>
      <c r="K18" s="377">
        <f>J18/$J$29</f>
        <v>0.3</v>
      </c>
      <c r="L18" s="366">
        <v>2</v>
      </c>
      <c r="M18" s="376">
        <f>L18/SUM($L$18:$L$28)</f>
        <v>9.5238095238095233E-2</v>
      </c>
      <c r="N18" s="243">
        <v>2</v>
      </c>
      <c r="O18" s="244">
        <f>N18/SUM(N18:N19)</f>
        <v>0.5</v>
      </c>
      <c r="P18" s="244"/>
      <c r="Q18" s="244"/>
      <c r="R18" s="245">
        <f>K18*M18*O18*100</f>
        <v>1.4285714285714284</v>
      </c>
      <c r="T18" s="232">
        <v>4</v>
      </c>
      <c r="U18" s="233">
        <f t="shared" si="1"/>
        <v>5.7142857142857135</v>
      </c>
    </row>
    <row r="19" spans="2:21" ht="16.5" customHeight="1" x14ac:dyDescent="0.35">
      <c r="B19" s="241">
        <f t="shared" si="2"/>
        <v>16</v>
      </c>
      <c r="C19" s="381"/>
      <c r="D19" s="373"/>
      <c r="E19" s="374"/>
      <c r="F19" s="217" t="str">
        <f>'F1'!$B$29</f>
        <v>3.1.2</v>
      </c>
      <c r="G19" s="242" t="str">
        <f>'F1'!$C$29</f>
        <v>Perwujudan good governance dengan lima pilar tata pamong</v>
      </c>
      <c r="H19" s="242"/>
      <c r="I19" s="242"/>
      <c r="J19" s="381"/>
      <c r="K19" s="378"/>
      <c r="L19" s="366"/>
      <c r="M19" s="376"/>
      <c r="N19" s="243">
        <v>2</v>
      </c>
      <c r="O19" s="244">
        <f>N19/SUM(N18:N19)</f>
        <v>0.5</v>
      </c>
      <c r="P19" s="244"/>
      <c r="Q19" s="244"/>
      <c r="R19" s="245">
        <f>K18*M18*O19*100</f>
        <v>1.4285714285714284</v>
      </c>
      <c r="T19" s="232">
        <v>4</v>
      </c>
      <c r="U19" s="233">
        <f t="shared" si="1"/>
        <v>5.7142857142857135</v>
      </c>
    </row>
    <row r="20" spans="2:21" ht="21" customHeight="1" x14ac:dyDescent="0.35">
      <c r="B20" s="241">
        <f t="shared" si="2"/>
        <v>17</v>
      </c>
      <c r="C20" s="381"/>
      <c r="D20" s="217" t="str">
        <f>'F1'!$B$30</f>
        <v>3.2</v>
      </c>
      <c r="E20" s="144" t="str">
        <f>'F1'!$C$30</f>
        <v xml:space="preserve">Keterlaksanaan Sistem Penjaminan Mutu Internal </v>
      </c>
      <c r="F20" s="145"/>
      <c r="G20" s="218"/>
      <c r="H20" s="218"/>
      <c r="I20" s="218"/>
      <c r="J20" s="381"/>
      <c r="K20" s="378"/>
      <c r="L20" s="243">
        <v>4</v>
      </c>
      <c r="M20" s="246">
        <f>L20/SUM($L$18:$L$28)</f>
        <v>0.19047619047619047</v>
      </c>
      <c r="N20" s="243"/>
      <c r="O20" s="145"/>
      <c r="P20" s="145"/>
      <c r="Q20" s="145"/>
      <c r="R20" s="155">
        <f>K18*M20*100</f>
        <v>5.7142857142857135</v>
      </c>
      <c r="T20" s="232">
        <v>4</v>
      </c>
      <c r="U20" s="233">
        <f t="shared" si="1"/>
        <v>22.857142857142854</v>
      </c>
    </row>
    <row r="21" spans="2:21" ht="29.4" customHeight="1" x14ac:dyDescent="0.35">
      <c r="B21" s="241">
        <f t="shared" si="2"/>
        <v>18</v>
      </c>
      <c r="C21" s="381"/>
      <c r="D21" s="370" t="s">
        <v>76</v>
      </c>
      <c r="E21" s="367" t="s">
        <v>177</v>
      </c>
      <c r="F21" s="373" t="str">
        <f>'Hitung F1'!$B$179</f>
        <v>3.3.1</v>
      </c>
      <c r="G21" s="374" t="str">
        <f>'Hitung F1'!$C$179</f>
        <v>Ruang Kuliah, Ruang Dosen, Kantor &amp; Administrasi</v>
      </c>
      <c r="H21" s="217" t="str">
        <f>'F1'!$B$31</f>
        <v>3.3.1.1</v>
      </c>
      <c r="I21" s="247" t="str">
        <f>'F1'!$C$31</f>
        <v>Ruang Kuliah (gunakan data Butir 3.3.1 yang ada di instrumen)</v>
      </c>
      <c r="J21" s="381"/>
      <c r="K21" s="378"/>
      <c r="L21" s="366">
        <v>3</v>
      </c>
      <c r="M21" s="376">
        <f>L21/SUM($L$18:$L$28)</f>
        <v>0.14285714285714285</v>
      </c>
      <c r="N21" s="366">
        <v>3</v>
      </c>
      <c r="O21" s="375">
        <f>N21/SUM($N$21:$N$24)</f>
        <v>1</v>
      </c>
      <c r="P21" s="248">
        <v>3</v>
      </c>
      <c r="Q21" s="244">
        <f>P21/SUM($P$21:$P$24)</f>
        <v>0.33333333333333331</v>
      </c>
      <c r="R21" s="245">
        <f>$K$18*$M$21*$O$21*Q21*100</f>
        <v>1.4285714285714284</v>
      </c>
      <c r="T21" s="232">
        <v>4</v>
      </c>
      <c r="U21" s="233">
        <f t="shared" si="1"/>
        <v>5.7142857142857135</v>
      </c>
    </row>
    <row r="22" spans="2:21" ht="16.5" customHeight="1" x14ac:dyDescent="0.35">
      <c r="B22" s="241">
        <f t="shared" si="2"/>
        <v>19</v>
      </c>
      <c r="C22" s="381"/>
      <c r="D22" s="371"/>
      <c r="E22" s="368"/>
      <c r="F22" s="373"/>
      <c r="G22" s="374"/>
      <c r="H22" s="217" t="str">
        <f>'F1'!$B$32</f>
        <v>3.3.1.2</v>
      </c>
      <c r="I22" s="247" t="str">
        <f>'F1'!$C$32</f>
        <v>Ruang Kerja Dosen (gunakan data Butir 3.3.1)</v>
      </c>
      <c r="J22" s="381"/>
      <c r="K22" s="378"/>
      <c r="L22" s="366"/>
      <c r="M22" s="376"/>
      <c r="N22" s="366"/>
      <c r="O22" s="375"/>
      <c r="P22" s="248">
        <v>2</v>
      </c>
      <c r="Q22" s="244">
        <f t="shared" ref="Q22:Q24" si="4">P22/SUM($P$21:$P$24)</f>
        <v>0.22222222222222221</v>
      </c>
      <c r="R22" s="245">
        <f t="shared" ref="R22:R24" si="5">$K$18*$M$21*$O$21*Q22*100</f>
        <v>0.95238095238095211</v>
      </c>
      <c r="T22" s="232">
        <v>4</v>
      </c>
      <c r="U22" s="233">
        <f t="shared" si="1"/>
        <v>3.8095238095238084</v>
      </c>
    </row>
    <row r="23" spans="2:21" ht="27" customHeight="1" x14ac:dyDescent="0.35">
      <c r="B23" s="241">
        <f t="shared" si="2"/>
        <v>20</v>
      </c>
      <c r="C23" s="381"/>
      <c r="D23" s="371"/>
      <c r="E23" s="368"/>
      <c r="F23" s="373"/>
      <c r="G23" s="374"/>
      <c r="H23" s="217" t="str">
        <f>'F1'!$B$33</f>
        <v>3.3.1.3</v>
      </c>
      <c r="I23" s="247" t="str">
        <f>'F1'!$C$33</f>
        <v>Ruang Kerja Pegawai/Kantor dan Administrasi (gunakan data Butir 3.3.1)</v>
      </c>
      <c r="J23" s="381"/>
      <c r="K23" s="378"/>
      <c r="L23" s="366"/>
      <c r="M23" s="376"/>
      <c r="N23" s="366"/>
      <c r="O23" s="375"/>
      <c r="P23" s="248">
        <v>2</v>
      </c>
      <c r="Q23" s="244">
        <f t="shared" si="4"/>
        <v>0.22222222222222221</v>
      </c>
      <c r="R23" s="245">
        <f t="shared" si="5"/>
        <v>0.95238095238095211</v>
      </c>
      <c r="T23" s="232">
        <v>4</v>
      </c>
      <c r="U23" s="233">
        <f t="shared" si="1"/>
        <v>3.8095238095238084</v>
      </c>
    </row>
    <row r="24" spans="2:21" ht="16.5" customHeight="1" x14ac:dyDescent="0.35">
      <c r="B24" s="241">
        <f t="shared" si="2"/>
        <v>21</v>
      </c>
      <c r="C24" s="381"/>
      <c r="D24" s="371"/>
      <c r="E24" s="368"/>
      <c r="F24" s="373"/>
      <c r="G24" s="374"/>
      <c r="H24" s="217" t="str">
        <f>'F1'!$B$34</f>
        <v>3.3.1.4</v>
      </c>
      <c r="I24" s="247" t="str">
        <f>'F1'!$C$34</f>
        <v>Ruang Seminar/Diskusi (gunakan data Butir 3.3.1)</v>
      </c>
      <c r="J24" s="381"/>
      <c r="K24" s="378"/>
      <c r="L24" s="366"/>
      <c r="M24" s="376"/>
      <c r="N24" s="366"/>
      <c r="O24" s="375"/>
      <c r="P24" s="248">
        <v>2</v>
      </c>
      <c r="Q24" s="244">
        <f t="shared" si="4"/>
        <v>0.22222222222222221</v>
      </c>
      <c r="R24" s="245">
        <f t="shared" si="5"/>
        <v>0.95238095238095211</v>
      </c>
      <c r="T24" s="232">
        <v>4</v>
      </c>
      <c r="U24" s="233">
        <f t="shared" si="1"/>
        <v>3.8095238095238084</v>
      </c>
    </row>
    <row r="25" spans="2:21" ht="16.5" customHeight="1" x14ac:dyDescent="0.35">
      <c r="B25" s="241">
        <f t="shared" si="2"/>
        <v>22</v>
      </c>
      <c r="C25" s="381"/>
      <c r="D25" s="371"/>
      <c r="E25" s="368"/>
      <c r="F25" s="217" t="str">
        <f>'F1'!$B$35</f>
        <v>3.3.2</v>
      </c>
      <c r="G25" s="247" t="str">
        <f>'F1'!$C$35</f>
        <v>Ruang tetap mahasiswa profesi</v>
      </c>
      <c r="H25" s="247"/>
      <c r="I25" s="247"/>
      <c r="J25" s="381"/>
      <c r="K25" s="378"/>
      <c r="L25" s="243">
        <v>2</v>
      </c>
      <c r="M25" s="246">
        <f>L25/SUM($L$18:$L$28)</f>
        <v>9.5238095238095233E-2</v>
      </c>
      <c r="N25" s="243">
        <v>3</v>
      </c>
      <c r="O25" s="244">
        <f>N25/SUM($N$25:$N$25)</f>
        <v>1</v>
      </c>
      <c r="P25" s="244"/>
      <c r="Q25" s="244"/>
      <c r="R25" s="245">
        <f>$K$18*$M$25*O25*100</f>
        <v>2.8571428571428568</v>
      </c>
      <c r="T25" s="232">
        <v>4</v>
      </c>
      <c r="U25" s="233">
        <f t="shared" si="1"/>
        <v>11.428571428571427</v>
      </c>
    </row>
    <row r="26" spans="2:21" ht="28.5" customHeight="1" x14ac:dyDescent="0.35">
      <c r="B26" s="241">
        <f t="shared" si="2"/>
        <v>23</v>
      </c>
      <c r="C26" s="381"/>
      <c r="D26" s="371"/>
      <c r="E26" s="368"/>
      <c r="F26" s="217" t="str">
        <f>'F1'!$B$36</f>
        <v>3.3.3</v>
      </c>
      <c r="G26" s="247" t="str">
        <f>'F1'!$C$36</f>
        <v xml:space="preserve">Ketersediaan ruang akademik khusus berupa laboratorium diagnostik </v>
      </c>
      <c r="H26" s="247"/>
      <c r="I26" s="247"/>
      <c r="J26" s="381"/>
      <c r="K26" s="378"/>
      <c r="L26" s="243">
        <v>3</v>
      </c>
      <c r="M26" s="246">
        <f>L26/SUM($L$18:$L$28)</f>
        <v>0.14285714285714285</v>
      </c>
      <c r="N26" s="243">
        <v>3</v>
      </c>
      <c r="O26" s="244">
        <f>N26/SUM($N$26:$N$26)</f>
        <v>1</v>
      </c>
      <c r="P26" s="244"/>
      <c r="Q26" s="244"/>
      <c r="R26" s="245">
        <f>$K$18*$M$26*O26*100</f>
        <v>4.2857142857142847</v>
      </c>
      <c r="T26" s="232">
        <v>4</v>
      </c>
      <c r="U26" s="233">
        <f t="shared" si="1"/>
        <v>17.142857142857139</v>
      </c>
    </row>
    <row r="27" spans="2:21" ht="43.5" customHeight="1" thickBot="1" x14ac:dyDescent="0.4">
      <c r="B27" s="249">
        <f t="shared" si="2"/>
        <v>24</v>
      </c>
      <c r="C27" s="381"/>
      <c r="D27" s="371"/>
      <c r="E27" s="368"/>
      <c r="F27" s="217" t="str">
        <f>'F1'!$B$37</f>
        <v>3.3.4</v>
      </c>
      <c r="G27" s="247" t="str">
        <f>'F1'!$C$37</f>
        <v>Rumah Sakit Hewan  dan Klinik Hewan untuk fasilitas praktik langsung mahasiswa menangani kasus klinik guna pencapaian kompetensi klinik</v>
      </c>
      <c r="H27" s="247"/>
      <c r="I27" s="247"/>
      <c r="J27" s="381"/>
      <c r="K27" s="378"/>
      <c r="L27" s="243">
        <v>4</v>
      </c>
      <c r="M27" s="246">
        <f>L27/SUM($L$18:$L$28)</f>
        <v>0.19047619047619047</v>
      </c>
      <c r="N27" s="243">
        <v>3</v>
      </c>
      <c r="O27" s="244">
        <f>N27/SUM($N$27:$N$27)</f>
        <v>1</v>
      </c>
      <c r="P27" s="244"/>
      <c r="Q27" s="244"/>
      <c r="R27" s="245">
        <f>$K$18*$M$27*O27*100</f>
        <v>5.7142857142857135</v>
      </c>
      <c r="T27" s="232">
        <v>4</v>
      </c>
      <c r="U27" s="233">
        <f t="shared" si="1"/>
        <v>22.857142857142854</v>
      </c>
    </row>
    <row r="28" spans="2:21" ht="15" customHeight="1" thickBot="1" x14ac:dyDescent="0.4">
      <c r="B28" s="250">
        <f t="shared" si="2"/>
        <v>25</v>
      </c>
      <c r="C28" s="382"/>
      <c r="D28" s="372"/>
      <c r="E28" s="369"/>
      <c r="F28" s="219" t="str">
        <f>'F1'!$B$38</f>
        <v>3.3.5</v>
      </c>
      <c r="G28" s="220" t="s">
        <v>344</v>
      </c>
      <c r="H28" s="220"/>
      <c r="I28" s="220"/>
      <c r="J28" s="382"/>
      <c r="K28" s="379"/>
      <c r="L28" s="251">
        <v>3</v>
      </c>
      <c r="M28" s="252">
        <f>L28/SUM($L$18:$L$28)</f>
        <v>0.14285714285714285</v>
      </c>
      <c r="N28" s="251">
        <v>3</v>
      </c>
      <c r="O28" s="252">
        <f>N28/SUM($N$28:$N$28)</f>
        <v>1</v>
      </c>
      <c r="P28" s="252"/>
      <c r="Q28" s="252"/>
      <c r="R28" s="253">
        <f>$K$18*$M$28*O28*100</f>
        <v>4.2857142857142847</v>
      </c>
      <c r="T28" s="223">
        <v>4</v>
      </c>
      <c r="U28" s="254">
        <f t="shared" si="1"/>
        <v>17.142857142857139</v>
      </c>
    </row>
    <row r="29" spans="2:21" x14ac:dyDescent="0.35">
      <c r="J29" s="225">
        <f>SUM(J4:J27)</f>
        <v>10</v>
      </c>
      <c r="K29" s="255">
        <f>SUM(K4:K28)</f>
        <v>1</v>
      </c>
      <c r="M29" s="226">
        <f>SUM(M4:M9)</f>
        <v>1</v>
      </c>
      <c r="R29" s="256">
        <f>SUM(R4:R28)</f>
        <v>100</v>
      </c>
      <c r="U29" s="257">
        <f>SUM(U4:U28)</f>
        <v>400</v>
      </c>
    </row>
    <row r="30" spans="2:21" x14ac:dyDescent="0.35">
      <c r="K30" s="225">
        <v>2</v>
      </c>
      <c r="M30" s="226">
        <f>SUM(M10:M17)</f>
        <v>1</v>
      </c>
    </row>
    <row r="31" spans="2:21" x14ac:dyDescent="0.35">
      <c r="K31" s="225">
        <v>3</v>
      </c>
      <c r="M31" s="226">
        <f>SUM(M18:M28)</f>
        <v>0.99999999999999978</v>
      </c>
    </row>
  </sheetData>
  <mergeCells count="50">
    <mergeCell ref="D7:D8"/>
    <mergeCell ref="E7:E8"/>
    <mergeCell ref="L7:L8"/>
    <mergeCell ref="R2:R3"/>
    <mergeCell ref="B2:B3"/>
    <mergeCell ref="C2:C3"/>
    <mergeCell ref="D2:D3"/>
    <mergeCell ref="E2:E3"/>
    <mergeCell ref="F2:F3"/>
    <mergeCell ref="G2:G3"/>
    <mergeCell ref="I2:I3"/>
    <mergeCell ref="J2:K3"/>
    <mergeCell ref="L2:M3"/>
    <mergeCell ref="N2:O3"/>
    <mergeCell ref="P2:Q3"/>
    <mergeCell ref="H2:H3"/>
    <mergeCell ref="C18:C28"/>
    <mergeCell ref="L13:L14"/>
    <mergeCell ref="M13:M14"/>
    <mergeCell ref="M7:M8"/>
    <mergeCell ref="C10:C17"/>
    <mergeCell ref="D10:D11"/>
    <mergeCell ref="E10:E11"/>
    <mergeCell ref="J10:J17"/>
    <mergeCell ref="K10:K17"/>
    <mergeCell ref="L10:L11"/>
    <mergeCell ref="M10:M11"/>
    <mergeCell ref="D13:D14"/>
    <mergeCell ref="E13:E14"/>
    <mergeCell ref="C4:C9"/>
    <mergeCell ref="J4:J9"/>
    <mergeCell ref="K4:K9"/>
    <mergeCell ref="O21:O24"/>
    <mergeCell ref="M18:M19"/>
    <mergeCell ref="F21:F24"/>
    <mergeCell ref="G21:G24"/>
    <mergeCell ref="L21:L24"/>
    <mergeCell ref="M21:M24"/>
    <mergeCell ref="L18:L19"/>
    <mergeCell ref="K18:K28"/>
    <mergeCell ref="J18:J28"/>
    <mergeCell ref="D15:D16"/>
    <mergeCell ref="E15:E16"/>
    <mergeCell ref="L15:L16"/>
    <mergeCell ref="M15:M16"/>
    <mergeCell ref="N21:N24"/>
    <mergeCell ref="E21:E28"/>
    <mergeCell ref="D21:D28"/>
    <mergeCell ref="D18:D19"/>
    <mergeCell ref="E18:E19"/>
  </mergeCells>
  <conditionalFormatting sqref="C4:D4 C2:E2 D20:D21 G2:I2 D5:D6 F7:I8 D9:F9 F10:I11 D12:F12 D17:D18 E17:F17 G10:I17 F13:I16">
    <cfRule type="cellIs" dxfId="13" priority="15" operator="equal">
      <formula>"Tidak dinilai"</formula>
    </cfRule>
  </conditionalFormatting>
  <conditionalFormatting sqref="G5:I5">
    <cfRule type="cellIs" dxfId="12" priority="13" operator="equal">
      <formula>"Tidak dinilai"</formula>
    </cfRule>
  </conditionalFormatting>
  <conditionalFormatting sqref="G4:I4">
    <cfRule type="cellIs" dxfId="11" priority="14" operator="equal">
      <formula>"Tidak dinilai"</formula>
    </cfRule>
  </conditionalFormatting>
  <conditionalFormatting sqref="G6:I6">
    <cfRule type="cellIs" dxfId="10" priority="12" operator="equal">
      <formula>"Tidak dinilai"</formula>
    </cfRule>
  </conditionalFormatting>
  <conditionalFormatting sqref="G9:I9">
    <cfRule type="cellIs" dxfId="9" priority="11" operator="equal">
      <formula>"Tidak dinilai"</formula>
    </cfRule>
  </conditionalFormatting>
  <conditionalFormatting sqref="B2">
    <cfRule type="cellIs" dxfId="8" priority="9" operator="equal">
      <formula>"Tidak dinilai"</formula>
    </cfRule>
  </conditionalFormatting>
  <conditionalFormatting sqref="J2">
    <cfRule type="cellIs" dxfId="7" priority="8" operator="equal">
      <formula>"Tidak dinilai"</formula>
    </cfRule>
  </conditionalFormatting>
  <conditionalFormatting sqref="L2">
    <cfRule type="cellIs" dxfId="6" priority="7" operator="equal">
      <formula>"Tidak dinilai"</formula>
    </cfRule>
  </conditionalFormatting>
  <conditionalFormatting sqref="N2">
    <cfRule type="cellIs" dxfId="5" priority="6" operator="equal">
      <formula>"Tidak dinilai"</formula>
    </cfRule>
  </conditionalFormatting>
  <conditionalFormatting sqref="E4:F6">
    <cfRule type="cellIs" dxfId="4" priority="5" operator="equal">
      <formula>"Tidak dinilai"</formula>
    </cfRule>
  </conditionalFormatting>
  <conditionalFormatting sqref="E20:F20 F21">
    <cfRule type="cellIs" dxfId="3" priority="4" operator="equal">
      <formula>"Tidak dinilai"</formula>
    </cfRule>
  </conditionalFormatting>
  <conditionalFormatting sqref="F2">
    <cfRule type="cellIs" dxfId="2" priority="3" operator="equal">
      <formula>"Tidak dinilai"</formula>
    </cfRule>
  </conditionalFormatting>
  <conditionalFormatting sqref="P2">
    <cfRule type="cellIs" dxfId="1" priority="2" operator="equal">
      <formula>"Tidak dinilai"</formula>
    </cfRule>
  </conditionalFormatting>
  <conditionalFormatting sqref="G21">
    <cfRule type="cellIs" dxfId="0" priority="1" operator="equal">
      <formula>"Tidak dinilai"</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K62"/>
  <sheetViews>
    <sheetView topLeftCell="A31" zoomScaleNormal="100" workbookViewId="0">
      <selection activeCell="C29" sqref="C29:D29"/>
    </sheetView>
  </sheetViews>
  <sheetFormatPr defaultColWidth="8.54296875" defaultRowHeight="13" outlineLevelCol="1" x14ac:dyDescent="0.3"/>
  <cols>
    <col min="1" max="1" width="6.453125" style="1" customWidth="1"/>
    <col min="2" max="2" width="8.453125" style="1" customWidth="1"/>
    <col min="3" max="3" width="6.54296875" style="18" customWidth="1"/>
    <col min="4" max="4" width="49.453125" style="18" customWidth="1"/>
    <col min="5" max="5" width="18.453125" style="24" customWidth="1"/>
    <col min="6" max="6" width="13.453125" style="24" customWidth="1"/>
    <col min="7" max="7" width="7.54296875" style="23" customWidth="1"/>
    <col min="8" max="8" width="7.453125" style="18" customWidth="1"/>
    <col min="9" max="9" width="7.453125" style="18" customWidth="1" outlineLevel="1"/>
    <col min="10" max="10" width="10.54296875" style="19" customWidth="1" outlineLevel="1"/>
    <col min="11" max="16384" width="8.54296875" style="18"/>
  </cols>
  <sheetData>
    <row r="1" spans="1:11" ht="26.25" customHeight="1" x14ac:dyDescent="0.3">
      <c r="A1" s="16" t="s">
        <v>22</v>
      </c>
      <c r="B1" s="8"/>
      <c r="C1" s="9"/>
      <c r="D1" s="9"/>
      <c r="E1" s="10"/>
      <c r="F1" s="11"/>
      <c r="G1" s="12"/>
      <c r="H1" s="3"/>
      <c r="I1" s="3"/>
      <c r="J1" s="4"/>
      <c r="K1" s="3"/>
    </row>
    <row r="2" spans="1:11" s="20" customFormat="1" ht="26.25" customHeight="1" x14ac:dyDescent="0.35">
      <c r="A2" s="411"/>
      <c r="B2" s="412"/>
      <c r="C2" s="412"/>
      <c r="D2" s="412"/>
      <c r="E2" s="13"/>
      <c r="F2" s="13"/>
      <c r="G2" s="14"/>
      <c r="H2" s="25"/>
      <c r="I2" s="25"/>
      <c r="J2" s="26"/>
      <c r="K2" s="25"/>
    </row>
    <row r="3" spans="1:11" s="20" customFormat="1" ht="21.75" customHeight="1" x14ac:dyDescent="0.35">
      <c r="A3" s="409" t="s">
        <v>1</v>
      </c>
      <c r="B3" s="409"/>
      <c r="C3" s="409"/>
      <c r="D3" s="27">
        <f>'Hitung F1'!$D$4</f>
        <v>0</v>
      </c>
      <c r="E3" s="13"/>
      <c r="F3" s="13"/>
      <c r="G3" s="14"/>
      <c r="H3" s="25"/>
      <c r="I3" s="25"/>
      <c r="J3" s="26"/>
      <c r="K3" s="25"/>
    </row>
    <row r="4" spans="1:11" s="20" customFormat="1" ht="19.5" customHeight="1" x14ac:dyDescent="0.35">
      <c r="A4" s="409" t="s">
        <v>2</v>
      </c>
      <c r="B4" s="409"/>
      <c r="C4" s="409"/>
      <c r="D4" s="27">
        <f>'Hitung F1'!$D$4</f>
        <v>0</v>
      </c>
      <c r="E4" s="13"/>
      <c r="F4" s="13"/>
      <c r="G4" s="14"/>
      <c r="H4" s="25"/>
      <c r="I4" s="25"/>
      <c r="J4" s="26"/>
      <c r="K4" s="25"/>
    </row>
    <row r="5" spans="1:11" s="20" customFormat="1" ht="19.5" customHeight="1" x14ac:dyDescent="0.35">
      <c r="A5" s="409" t="s">
        <v>3</v>
      </c>
      <c r="B5" s="409"/>
      <c r="C5" s="409"/>
      <c r="D5" s="27">
        <f>'Hitung F1'!$D$4</f>
        <v>0</v>
      </c>
      <c r="E5" s="13"/>
      <c r="F5" s="13"/>
      <c r="G5" s="14"/>
      <c r="H5" s="25"/>
      <c r="I5" s="25"/>
      <c r="J5" s="26"/>
      <c r="K5" s="25"/>
    </row>
    <row r="6" spans="1:11" s="20" customFormat="1" ht="19.5" customHeight="1" x14ac:dyDescent="0.35">
      <c r="A6" s="409" t="s">
        <v>4</v>
      </c>
      <c r="B6" s="409"/>
      <c r="C6" s="409"/>
      <c r="D6" s="27">
        <f>'Hitung F1'!$D$4</f>
        <v>0</v>
      </c>
      <c r="E6" s="13"/>
      <c r="F6" s="13"/>
      <c r="G6" s="14"/>
      <c r="H6" s="25"/>
      <c r="I6" s="25"/>
      <c r="J6" s="26"/>
      <c r="K6" s="25"/>
    </row>
    <row r="7" spans="1:11" s="20" customFormat="1" ht="19.5" customHeight="1" x14ac:dyDescent="0.35">
      <c r="A7" s="409" t="s">
        <v>5</v>
      </c>
      <c r="B7" s="409"/>
      <c r="C7" s="409"/>
      <c r="D7" s="27">
        <f>'Hitung F1'!$D$4</f>
        <v>0</v>
      </c>
      <c r="E7" s="13"/>
      <c r="F7" s="13"/>
      <c r="G7" s="14"/>
      <c r="H7" s="25"/>
      <c r="I7" s="25"/>
      <c r="J7" s="26"/>
      <c r="K7" s="25"/>
    </row>
    <row r="8" spans="1:11" s="20" customFormat="1" ht="19.5" customHeight="1" x14ac:dyDescent="0.35">
      <c r="A8" s="409" t="s">
        <v>7</v>
      </c>
      <c r="B8" s="409"/>
      <c r="C8" s="409"/>
      <c r="D8" s="27">
        <f>'Hitung F1'!$D$11</f>
        <v>0</v>
      </c>
      <c r="E8" s="13"/>
      <c r="F8" s="13"/>
      <c r="G8" s="14"/>
      <c r="H8" s="25"/>
      <c r="I8" s="25"/>
      <c r="J8" s="26"/>
      <c r="K8" s="25"/>
    </row>
    <row r="9" spans="1:11" s="20" customFormat="1" ht="19.5" customHeight="1" x14ac:dyDescent="0.35">
      <c r="A9" s="409" t="s">
        <v>8</v>
      </c>
      <c r="B9" s="409"/>
      <c r="C9" s="409"/>
      <c r="D9" s="27">
        <f>'Hitung F1'!$D$11</f>
        <v>0</v>
      </c>
      <c r="E9" s="13"/>
      <c r="F9" s="13"/>
      <c r="G9" s="14"/>
      <c r="H9" s="25"/>
      <c r="I9" s="25"/>
      <c r="J9" s="26"/>
      <c r="K9" s="25"/>
    </row>
    <row r="10" spans="1:11" s="20" customFormat="1" ht="19.5" customHeight="1" x14ac:dyDescent="0.35">
      <c r="A10" s="410" t="s">
        <v>9</v>
      </c>
      <c r="B10" s="410"/>
      <c r="C10" s="410"/>
      <c r="D10" s="27">
        <f>'Hitung F1'!$D$11</f>
        <v>0</v>
      </c>
      <c r="E10" s="13"/>
      <c r="F10" s="13"/>
      <c r="G10" s="14"/>
      <c r="H10" s="25"/>
      <c r="I10" s="25"/>
      <c r="J10" s="26"/>
      <c r="K10" s="25"/>
    </row>
    <row r="11" spans="1:11" s="20" customFormat="1" ht="19.5" customHeight="1" x14ac:dyDescent="0.35">
      <c r="A11" s="409" t="s">
        <v>10</v>
      </c>
      <c r="B11" s="409"/>
      <c r="C11" s="409"/>
      <c r="D11" s="27">
        <f>'Hitung F1'!$D$11</f>
        <v>0</v>
      </c>
      <c r="E11" s="13"/>
      <c r="F11" s="13"/>
      <c r="G11" s="14"/>
      <c r="H11" s="25"/>
      <c r="I11" s="25"/>
      <c r="J11" s="26"/>
      <c r="K11" s="25"/>
    </row>
    <row r="12" spans="1:11" ht="19.5" customHeight="1" x14ac:dyDescent="0.3">
      <c r="A12" s="6"/>
      <c r="B12" s="6"/>
      <c r="C12" s="2"/>
      <c r="D12" s="2"/>
      <c r="E12" s="2"/>
      <c r="F12" s="2"/>
      <c r="G12" s="15"/>
      <c r="H12" s="3"/>
      <c r="I12" s="3"/>
      <c r="J12" s="4"/>
      <c r="K12" s="3"/>
    </row>
    <row r="13" spans="1:11" ht="38.25" customHeight="1" x14ac:dyDescent="0.3">
      <c r="A13" s="17" t="s">
        <v>11</v>
      </c>
      <c r="B13" s="17" t="s">
        <v>12</v>
      </c>
      <c r="C13" s="408" t="s">
        <v>27</v>
      </c>
      <c r="D13" s="408"/>
      <c r="E13" s="408" t="s">
        <v>14</v>
      </c>
      <c r="F13" s="408"/>
      <c r="G13" s="408"/>
      <c r="H13" s="28" t="s">
        <v>23</v>
      </c>
      <c r="I13" s="41" t="s">
        <v>24</v>
      </c>
      <c r="J13" s="29" t="s">
        <v>26</v>
      </c>
      <c r="K13" s="3"/>
    </row>
    <row r="14" spans="1:11" ht="30" customHeight="1" x14ac:dyDescent="0.3">
      <c r="A14" s="68">
        <f>'Hitung F1'!A30</f>
        <v>1</v>
      </c>
      <c r="B14" s="68" t="str">
        <f>'Hitung F1'!$B$30</f>
        <v>1.1</v>
      </c>
      <c r="C14" s="403" t="str">
        <f>'Hitung F1'!$C$30</f>
        <v xml:space="preserve">Keunggulan program studi yang diusulkan  </v>
      </c>
      <c r="D14" s="404">
        <f>'Hitung F1'!D30</f>
        <v>0</v>
      </c>
      <c r="E14" s="405" t="str">
        <f>'Hitung F1'!$G$30</f>
        <v>Ketikkan disini penjelasan mengenai keunikan atau keunggulan program studi yang diusulkan</v>
      </c>
      <c r="F14" s="406"/>
      <c r="G14" s="407"/>
      <c r="H14" s="30">
        <f>'Hitung F1'!$E$37</f>
        <v>4</v>
      </c>
      <c r="I14" s="42">
        <f>Pembobotan!R4</f>
        <v>7.5</v>
      </c>
      <c r="J14" s="30">
        <f t="shared" ref="J14:J38" si="0">H14*I14</f>
        <v>30</v>
      </c>
      <c r="K14" s="3"/>
    </row>
    <row r="15" spans="1:11" ht="27.65" customHeight="1" x14ac:dyDescent="0.3">
      <c r="A15" s="68">
        <f>A14+1</f>
        <v>2</v>
      </c>
      <c r="B15" s="68" t="str">
        <f>'Hitung F1'!$B$39</f>
        <v>1.2</v>
      </c>
      <c r="C15" s="403" t="str">
        <f>'Hitung F1'!$C$39</f>
        <v xml:space="preserve">Profil lulusan (profesi, jenis pekerjaan, bentuk kerja) program studi yang diusulkan </v>
      </c>
      <c r="D15" s="404" t="str">
        <f>'Hitung F1'!D32</f>
        <v xml:space="preserve">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internasional  dan (3) kebutuhan pelayanan kesehatan hewan di wilayah PT pengusul </v>
      </c>
      <c r="E15" s="405" t="str">
        <f>'Hitung F1'!$G$39</f>
        <v>Ketikkan disini penjelasan mengenai profil lulusan program studi</v>
      </c>
      <c r="F15" s="406"/>
      <c r="G15" s="407"/>
      <c r="H15" s="30">
        <f>'Hitung F1'!$E$46</f>
        <v>4</v>
      </c>
      <c r="I15" s="42">
        <f>Pembobotan!R5</f>
        <v>7.5</v>
      </c>
      <c r="J15" s="30">
        <f t="shared" si="0"/>
        <v>30</v>
      </c>
      <c r="K15" s="3"/>
    </row>
    <row r="16" spans="1:11" ht="29.15" customHeight="1" x14ac:dyDescent="0.3">
      <c r="A16" s="68">
        <f t="shared" ref="A16:A38" si="1">A15+1</f>
        <v>3</v>
      </c>
      <c r="B16" s="68" t="str">
        <f>'Hitung F1'!$B$48</f>
        <v>1.3</v>
      </c>
      <c r="C16" s="403" t="str">
        <f>'Hitung F1'!$C$48</f>
        <v xml:space="preserve">Capaian pembelajaran dari program studi yang diusulkan  </v>
      </c>
      <c r="D16" s="404" t="str">
        <f>'Hitung F1'!D33</f>
        <v>mencakup aspek (1) pengembangan keprofesian dalam 10 tahun yang mencakup aspek (a) perkembangan keprofesian yang terkini dan termaju, (b) standar kompetensi di tingkat nasional dan internasional, dan (c) kasus-kasus yang berkembang, (2) kajian capaian pembelajaran dan kurikulum program studi berdasarkan perbandingan 3 (tiga) program studi kedokteran hewan pada tingkat nasional atau internasional  dan (3) kebutuhan pelayanan kesehatan hewan di wilayah PT pengusul</v>
      </c>
      <c r="E16" s="405" t="str">
        <f>'Hitung F1'!$G$48</f>
        <v>Ketikkan disini penjelasan tentang capaian pembelajaran dari program studi</v>
      </c>
      <c r="F16" s="406"/>
      <c r="G16" s="407"/>
      <c r="H16" s="30">
        <f>'Hitung F1'!$E$55</f>
        <v>4</v>
      </c>
      <c r="I16" s="42">
        <f>Pembobotan!R6</f>
        <v>7.5</v>
      </c>
      <c r="J16" s="30">
        <f t="shared" si="0"/>
        <v>30</v>
      </c>
      <c r="K16" s="3"/>
    </row>
    <row r="17" spans="1:11" ht="56.4" customHeight="1" x14ac:dyDescent="0.3">
      <c r="A17" s="7">
        <f t="shared" si="1"/>
        <v>4</v>
      </c>
      <c r="B17" s="7" t="str">
        <f>'Hitung F1'!$B$58</f>
        <v>1.4.1</v>
      </c>
      <c r="C17" s="405" t="str">
        <f>'Hitung F1'!$C$58</f>
        <v>Susunan mata kuliah per semester pada tahap akademik/sarjana memenuhi aspek:</v>
      </c>
      <c r="D17" s="407"/>
      <c r="E17" s="405" t="str">
        <f>'Hitung F1'!$G$58</f>
        <v>Ketikkan disini penjelasan mengenai susunan mata kuliah program studi pada tahap sarjana. Periksa keberadaan empat mata kuliah wajib (Pancasila, Bahasa Indonesia, Pendidikan Agama, dan Pendidikan Kewarganegaraan)</v>
      </c>
      <c r="F17" s="406"/>
      <c r="G17" s="407"/>
      <c r="H17" s="30">
        <f>'Hitung F1'!$E$65</f>
        <v>4</v>
      </c>
      <c r="I17" s="42">
        <f>Pembobotan!R7</f>
        <v>1.875</v>
      </c>
      <c r="J17" s="30">
        <f t="shared" si="0"/>
        <v>7.5</v>
      </c>
      <c r="K17" s="3"/>
    </row>
    <row r="18" spans="1:11" ht="29.4" customHeight="1" x14ac:dyDescent="0.3">
      <c r="A18" s="68">
        <f t="shared" si="1"/>
        <v>5</v>
      </c>
      <c r="B18" s="7" t="str">
        <f>'Hitung F1'!$B$67</f>
        <v>1.4.2</v>
      </c>
      <c r="C18" s="405" t="str">
        <f>'Hitung F1'!$C$67</f>
        <v>Susunan mata kuliah per semester pada tahap profesi memenuhi aspek:</v>
      </c>
      <c r="D18" s="407" t="str">
        <f>'Hitung F1'!D35</f>
        <v>keunggulan program studi disusun berdasarkan kurang dari tiga aspek dan sub-aspek</v>
      </c>
      <c r="E18" s="405" t="str">
        <f>'Hitung F1'!$G$67</f>
        <v>Ketikkan disini penjelasan mengenai susunan mata kuliah per semester pada tahap profesi</v>
      </c>
      <c r="F18" s="406"/>
      <c r="G18" s="407"/>
      <c r="H18" s="30">
        <f>'Hitung F1'!$E$74</f>
        <v>4</v>
      </c>
      <c r="I18" s="42">
        <f>Pembobotan!R8</f>
        <v>1.875</v>
      </c>
      <c r="J18" s="30">
        <f t="shared" si="0"/>
        <v>7.5</v>
      </c>
      <c r="K18" s="3"/>
    </row>
    <row r="19" spans="1:11" ht="42" customHeight="1" x14ac:dyDescent="0.3">
      <c r="A19" s="68">
        <f t="shared" si="1"/>
        <v>6</v>
      </c>
      <c r="B19" s="131" t="str">
        <f>'Hitung F1'!$B$76</f>
        <v>1.5</v>
      </c>
      <c r="C19" s="405" t="str">
        <f>'Hitung F1'!$C$76</f>
        <v>Mutu RPS (Rencana Pembelajaran Semester) dari 5 (lima) mata kuliah penciri program sarjana dan 5 (lima) mata kuliah pada tahap profesi yang dilampirkan</v>
      </c>
      <c r="D19" s="407">
        <f>'Hitung F1'!D37</f>
        <v>0</v>
      </c>
      <c r="E19" s="405" t="str">
        <f>'Hitung F1'!$G$76</f>
        <v>Ketikkan disini mutu RPS untuk 5 (lima) mata kuliah penciri program sarjana dan 5 (lima) mata kuliah pada tahap profesi</v>
      </c>
      <c r="F19" s="406"/>
      <c r="G19" s="407"/>
      <c r="H19" s="30">
        <f>'Hitung F1'!$E$83</f>
        <v>4</v>
      </c>
      <c r="I19" s="42">
        <f>Pembobotan!R9</f>
        <v>3.75</v>
      </c>
      <c r="J19" s="30">
        <f t="shared" si="0"/>
        <v>15</v>
      </c>
      <c r="K19" s="3"/>
    </row>
    <row r="20" spans="1:11" ht="27" customHeight="1" x14ac:dyDescent="0.3">
      <c r="A20" s="68">
        <f t="shared" si="1"/>
        <v>7</v>
      </c>
      <c r="B20" s="131" t="str">
        <f>'Hitung F1'!$B$86</f>
        <v>2.1.1</v>
      </c>
      <c r="C20" s="403" t="str">
        <f>'Hitung F1'!$C$86</f>
        <v>Profil Calon Dosen Tetap (jumlah, kualifikasi, dan status calon dosen tetap) tahap akademik/sarjana</v>
      </c>
      <c r="D20" s="404">
        <f>'Hitung F1'!D38</f>
        <v>0</v>
      </c>
      <c r="E20" s="405" t="str">
        <f>'Hitung F1'!$G$86</f>
        <v>Ketikkan disini penjelasan mengenai jumlah, kualifikasi, dan status calon dosen tetap tahap sarjana</v>
      </c>
      <c r="F20" s="406"/>
      <c r="G20" s="407"/>
      <c r="H20" s="30">
        <f>'Hitung F1'!$E$90</f>
        <v>4</v>
      </c>
      <c r="I20" s="42">
        <f>Pembobotan!R10</f>
        <v>6.1538461538461542</v>
      </c>
      <c r="J20" s="30">
        <f t="shared" si="0"/>
        <v>24.615384615384617</v>
      </c>
      <c r="K20" s="3"/>
    </row>
    <row r="21" spans="1:11" ht="27" customHeight="1" x14ac:dyDescent="0.3">
      <c r="A21" s="68">
        <f t="shared" si="1"/>
        <v>8</v>
      </c>
      <c r="B21" s="131" t="str">
        <f>'Hitung F1'!$B$92</f>
        <v>2.1.2</v>
      </c>
      <c r="C21" s="403" t="str">
        <f>'Hitung F1'!$C$92</f>
        <v>Profil Calon Dosen Tetap (jumlah, kualifikasi, dan status calon dosen tetap) tahap profesi</v>
      </c>
      <c r="D21" s="404">
        <f>'Hitung F1'!D39</f>
        <v>0</v>
      </c>
      <c r="E21" s="405" t="str">
        <f>'Hitung F1'!$G$92</f>
        <v>Ketikkan disini penjelasan mengenai jumlah, kualifikasi, dan status calon dosen tetap tahap profesi</v>
      </c>
      <c r="F21" s="406"/>
      <c r="G21" s="407"/>
      <c r="H21" s="30">
        <f>'Hitung F1'!$E$96</f>
        <v>4</v>
      </c>
      <c r="I21" s="42">
        <f>Pembobotan!R11</f>
        <v>6.1538461538461542</v>
      </c>
      <c r="J21" s="30">
        <f t="shared" si="0"/>
        <v>24.615384615384617</v>
      </c>
      <c r="K21" s="3"/>
    </row>
    <row r="22" spans="1:11" ht="45" customHeight="1" x14ac:dyDescent="0.3">
      <c r="A22" s="68">
        <f t="shared" si="1"/>
        <v>9</v>
      </c>
      <c r="B22" s="131" t="str">
        <f>'Hitung F1'!$B$98</f>
        <v>2.2</v>
      </c>
      <c r="C22" s="403" t="str">
        <f>'Hitung F1'!$C$98</f>
        <v>Kualifikasi dosen pembimbing praktik profesi pada saat pengusulan Program Studi Kedokteran Hewan Program Sarjana dan  Program Studi Profesi Dokter Hewan Program Profesi</v>
      </c>
      <c r="D22" s="404" t="str">
        <f>'Hitung F1'!D41</f>
        <v>Pengusul menguraikan profil lulusan program studi yang berupa profesi atau jenis pekerjaan atau bentuk kerja lainnya dilengkapi dengan uraian ringkas setiap profil yang sesuai dengan program pendidikannya dan relevan dengan keunggulan program studi yang diusulkan</v>
      </c>
      <c r="E22" s="405" t="str">
        <f>'Hitung F1'!$G$98</f>
        <v>Ketikkan disini penjelasan mengenai kualifikasi dosen pembimbing praktik profesi</v>
      </c>
      <c r="F22" s="406"/>
      <c r="G22" s="407"/>
      <c r="H22" s="30">
        <f>'Hitung F1'!$E$104</f>
        <v>4</v>
      </c>
      <c r="I22" s="42">
        <f>Pembobotan!R12</f>
        <v>6.1538461538461542</v>
      </c>
      <c r="J22" s="30">
        <f t="shared" si="0"/>
        <v>24.615384615384617</v>
      </c>
      <c r="K22" s="3"/>
    </row>
    <row r="23" spans="1:11" ht="30" customHeight="1" x14ac:dyDescent="0.3">
      <c r="A23" s="68">
        <f t="shared" si="1"/>
        <v>10</v>
      </c>
      <c r="B23" s="131" t="str">
        <f>'Hitung F1'!$B$107</f>
        <v>2.3.1</v>
      </c>
      <c r="C23" s="403" t="str">
        <f>'Hitung F1'!$C$107</f>
        <v>Tingkat pendidikan calon Koordinator pada program sarjana dan calon Koordinator program studi pada program profesi Dokter Hewan</v>
      </c>
      <c r="D23" s="404" t="str">
        <f>'Hitung F1'!D42</f>
        <v>Pengusul menguraikan profil lulusan program studi yang berupa profesi atau jenis pekerjaan atau bentuk kerja lainnya dilengkapi dengan uraian ringkas setiap profil namun hanya sebagian yang relevan dengan keunggulan program studi yang diusulkan</v>
      </c>
      <c r="E23" s="405" t="str">
        <f>'Hitung F1'!$G$107</f>
        <v>Ketikkan disini penjelasan tentang tingkat pendidikan calon ketua program studi</v>
      </c>
      <c r="F23" s="406"/>
      <c r="G23" s="407"/>
      <c r="H23" s="30">
        <f>'Hitung F1'!$E$113</f>
        <v>4</v>
      </c>
      <c r="I23" s="42">
        <f>Pembobotan!R13</f>
        <v>3.0769230769230771</v>
      </c>
      <c r="J23" s="30">
        <f t="shared" si="0"/>
        <v>12.307692307692308</v>
      </c>
      <c r="K23" s="3"/>
    </row>
    <row r="24" spans="1:11" ht="46.65" customHeight="1" x14ac:dyDescent="0.3">
      <c r="A24" s="68">
        <f t="shared" si="1"/>
        <v>11</v>
      </c>
      <c r="B24" s="131" t="str">
        <f>'Hitung F1'!$B$115</f>
        <v>2.3.2</v>
      </c>
      <c r="C24" s="403" t="str">
        <f>'Hitung F1'!$C$115</f>
        <v>Pengalaman pertemuan organisasi atau forum profesi tingkat nasional/internasional dari calon Koordinator Program Studi Kedokteran Hewan Program Sarjana dan  Program Studi Profesi Dokter Hewan Program Profesi</v>
      </c>
      <c r="D24" s="404" t="str">
        <f>'Hitung F1'!D43</f>
        <v>Pengusul menguraikan profil lulusan program studi yang berupa profesi atau jenis pekerjaan atau bentuk kerja lainnya dilengkapi dengan uraian ringkas setiap profil yang sesuai dengan program pendidikannya dan namun tidak dikaitkan relevansinya dengan keunggulan program studi yang diusulkan</v>
      </c>
      <c r="E24" s="405" t="str">
        <f>'Hitung F1'!$G$115</f>
        <v>Ketikkan disini penjelasan mengenai pengalaman pertemuan organisasi atau forum profesi calon ketua program studi</v>
      </c>
      <c r="F24" s="406"/>
      <c r="G24" s="407"/>
      <c r="H24" s="30">
        <f>'Hitung F1'!$E$121</f>
        <v>4</v>
      </c>
      <c r="I24" s="42">
        <f>Pembobotan!R14</f>
        <v>3.0769230769230771</v>
      </c>
      <c r="J24" s="30">
        <f t="shared" si="0"/>
        <v>12.307692307692308</v>
      </c>
      <c r="K24" s="3"/>
    </row>
    <row r="25" spans="1:11" ht="47.4" customHeight="1" x14ac:dyDescent="0.3">
      <c r="A25" s="68">
        <f t="shared" si="1"/>
        <v>12</v>
      </c>
      <c r="B25" s="131" t="str">
        <f>'Hitung F1'!$B$123</f>
        <v>2.4.1</v>
      </c>
      <c r="C25" s="403" t="str">
        <f>'Hitung F1'!$C$123</f>
        <v>Rasio dosen mahasiswa pada tahap akademik berdasarkan rencana pengembangan jumlah dosen disesuaikan dengan jumlah mahasiswa yang akan diterima dalam 4 (empat) tahun pertama pada program sarjana</v>
      </c>
      <c r="D25" s="404" t="str">
        <f>'Hitung F1'!D44</f>
        <v>Penjelasan mengenai profil tidak relevan</v>
      </c>
      <c r="E25" s="405" t="str">
        <f>'Hitung F1'!$G$123</f>
        <v>Ketikkan disini penjelasan mengenai rencana rasio dosen mahasiswa pada tahap akademik/sarjana</v>
      </c>
      <c r="F25" s="406"/>
      <c r="G25" s="407"/>
      <c r="H25" s="30">
        <f>'Hitung F1'!$E$131</f>
        <v>4</v>
      </c>
      <c r="I25" s="42">
        <f>Pembobotan!R15</f>
        <v>4.6153846153846159</v>
      </c>
      <c r="J25" s="30">
        <f t="shared" si="0"/>
        <v>18.461538461538463</v>
      </c>
      <c r="K25" s="3"/>
    </row>
    <row r="26" spans="1:11" ht="47.4" customHeight="1" x14ac:dyDescent="0.3">
      <c r="A26" s="68">
        <f t="shared" si="1"/>
        <v>13</v>
      </c>
      <c r="B26" s="131" t="str">
        <f>'Hitung F1'!$B$133</f>
        <v>2.4.2</v>
      </c>
      <c r="C26" s="403" t="str">
        <f>'Hitung F1'!$C$133</f>
        <v>Rasio dosen mahasiswa pada tahap profesi berdasarkan rencana pengembangan jumlah dosen disesuaikan dengan jumlah mahasiswa yang akan diterima dalam 2 (dua) tahun pertama pada program profesi</v>
      </c>
      <c r="D26" s="404" t="str">
        <f>'Hitung F1'!D45</f>
        <v>Tidak menguraikan profil lulusan</v>
      </c>
      <c r="E26" s="405" t="str">
        <f>'Hitung F1'!$G$123</f>
        <v>Ketikkan disini penjelasan mengenai rencana rasio dosen mahasiswa pada tahap akademik/sarjana</v>
      </c>
      <c r="F26" s="406"/>
      <c r="G26" s="407"/>
      <c r="H26" s="30">
        <f>'Hitung F1'!$E$141</f>
        <v>4</v>
      </c>
      <c r="I26" s="42">
        <f>Pembobotan!R16</f>
        <v>4.6153846153846159</v>
      </c>
      <c r="J26" s="30">
        <f t="shared" ref="J26" si="2">H26*I26</f>
        <v>18.461538461538463</v>
      </c>
      <c r="K26" s="3"/>
    </row>
    <row r="27" spans="1:11" ht="29.15" customHeight="1" x14ac:dyDescent="0.3">
      <c r="A27" s="68">
        <f t="shared" si="1"/>
        <v>14</v>
      </c>
      <c r="B27" s="131" t="str">
        <f>'Hitung F1'!$B$143</f>
        <v>2.5</v>
      </c>
      <c r="C27" s="403" t="str">
        <f>'Hitung F1'!$C$143</f>
        <v>Jumlah dan kualifikasi tenaga kependidikan:</v>
      </c>
      <c r="D27" s="404">
        <f>'Hitung F1'!D46</f>
        <v>0</v>
      </c>
      <c r="E27" s="405" t="str">
        <f>'Hitung F1'!$G$143</f>
        <v>Ketikkan disini penjelasan mengenai jumlah dan kualifikasi tenaga kependidikan</v>
      </c>
      <c r="F27" s="406"/>
      <c r="G27" s="407"/>
      <c r="H27" s="30">
        <f>'Hitung F1'!$E$150</f>
        <v>4</v>
      </c>
      <c r="I27" s="42">
        <f>Pembobotan!R17</f>
        <v>6.1538461538461542</v>
      </c>
      <c r="J27" s="30">
        <f t="shared" si="0"/>
        <v>24.615384615384617</v>
      </c>
      <c r="K27" s="3"/>
    </row>
    <row r="28" spans="1:11" ht="29.15" customHeight="1" x14ac:dyDescent="0.3">
      <c r="A28" s="68">
        <f t="shared" si="1"/>
        <v>15</v>
      </c>
      <c r="B28" s="131" t="str">
        <f>'Hitung F1'!$B$152</f>
        <v>3.1.1</v>
      </c>
      <c r="C28" s="403" t="str">
        <f>'Hitung F1'!$C$152</f>
        <v xml:space="preserve">Struktur organisasi Unit Pengelola Program Studi mencakup aspek: </v>
      </c>
      <c r="D28" s="404">
        <f>'Hitung F1'!D47</f>
        <v>0</v>
      </c>
      <c r="E28" s="405" t="str">
        <f>'Hitung F1'!$G$152</f>
        <v>Ketikkan disini penjelasan tentang rancangan tata kerja dan organisasi yang mencakup lima aspek</v>
      </c>
      <c r="F28" s="406"/>
      <c r="G28" s="407"/>
      <c r="H28" s="30">
        <f>'Hitung F1'!$E$159</f>
        <v>4</v>
      </c>
      <c r="I28" s="42">
        <f>Pembobotan!R18</f>
        <v>1.4285714285714284</v>
      </c>
      <c r="J28" s="30">
        <f t="shared" si="0"/>
        <v>5.7142857142857135</v>
      </c>
      <c r="K28" s="3"/>
    </row>
    <row r="29" spans="1:11" ht="29.15" customHeight="1" x14ac:dyDescent="0.3">
      <c r="A29" s="68">
        <f t="shared" si="1"/>
        <v>16</v>
      </c>
      <c r="B29" s="131" t="str">
        <f>'Hitung F1'!$B$161</f>
        <v>3.1.2</v>
      </c>
      <c r="C29" s="403" t="str">
        <f>'Hitung F1'!$C$161</f>
        <v>Perwujudan good governance dengan lima pilar tata pamong</v>
      </c>
      <c r="D29" s="404">
        <f>'Hitung F1'!D48</f>
        <v>0</v>
      </c>
      <c r="E29" s="405" t="str">
        <f>'Hitung F1'!$G$161</f>
        <v>Ketikkan disini penjelasan tentang rancangan tata kelola yang mencakup lima aspek</v>
      </c>
      <c r="F29" s="406"/>
      <c r="G29" s="407"/>
      <c r="H29" s="30">
        <f>'Hitung F1'!$E$168</f>
        <v>4</v>
      </c>
      <c r="I29" s="42">
        <f>Pembobotan!R19</f>
        <v>1.4285714285714284</v>
      </c>
      <c r="J29" s="30">
        <f t="shared" si="0"/>
        <v>5.7142857142857135</v>
      </c>
      <c r="K29" s="3"/>
    </row>
    <row r="30" spans="1:11" ht="30.65" customHeight="1" x14ac:dyDescent="0.3">
      <c r="A30" s="68">
        <f t="shared" si="1"/>
        <v>17</v>
      </c>
      <c r="B30" s="131" t="str">
        <f>'Hitung F1'!$B$170</f>
        <v>3.2</v>
      </c>
      <c r="C30" s="403" t="str">
        <f>'Hitung F1'!$C$170</f>
        <v xml:space="preserve">Keterlaksanaan Sistem Penjaminan Mutu Internal </v>
      </c>
      <c r="D30" s="404" t="str">
        <f>'Hitung F1'!D50</f>
        <v>Rumusan capaian pembelajaran program studi mencakup 4 (empat) aspek</v>
      </c>
      <c r="E30" s="403" t="str">
        <f>'Hitung F1'!$G$170</f>
        <v xml:space="preserve">Jelaskan rencana sistem penjaminan mutu program studi </v>
      </c>
      <c r="F30" s="413"/>
      <c r="G30" s="404"/>
      <c r="H30" s="30">
        <f>'Hitung F1'!$E$177</f>
        <v>4</v>
      </c>
      <c r="I30" s="42">
        <f>Pembobotan!R20</f>
        <v>5.7142857142857135</v>
      </c>
      <c r="J30" s="30">
        <f t="shared" si="0"/>
        <v>22.857142857142854</v>
      </c>
      <c r="K30" s="3"/>
    </row>
    <row r="31" spans="1:11" ht="29.15" customHeight="1" x14ac:dyDescent="0.3">
      <c r="A31" s="68">
        <f t="shared" si="1"/>
        <v>18</v>
      </c>
      <c r="B31" s="131" t="str">
        <f>'Hitung F1'!$B$180</f>
        <v>3.3.1.1</v>
      </c>
      <c r="C31" s="403" t="str">
        <f>'Hitung F1'!$C$180</f>
        <v>Ruang Kuliah (gunakan data Butir 3.3.1 yang ada di instrumen)</v>
      </c>
      <c r="D31" s="404" t="str">
        <f>'Hitung F1'!D51</f>
        <v>Rumusan capaian pembelajaran program studi mencakup 3 (tiga) aspek pertama</v>
      </c>
      <c r="E31" s="405" t="str">
        <f>'Hitung F1'!$G$180</f>
        <v>Ketikkan disini penjelasan tentang luas, kapasitas, dan status ruang kuliah</v>
      </c>
      <c r="F31" s="406"/>
      <c r="G31" s="407"/>
      <c r="H31" s="30">
        <f>'Hitung F1'!$E$185</f>
        <v>4</v>
      </c>
      <c r="I31" s="42">
        <f>Pembobotan!R21</f>
        <v>1.4285714285714284</v>
      </c>
      <c r="J31" s="30">
        <f t="shared" si="0"/>
        <v>5.7142857142857135</v>
      </c>
      <c r="K31" s="3"/>
    </row>
    <row r="32" spans="1:11" ht="29.15" customHeight="1" x14ac:dyDescent="0.3">
      <c r="A32" s="68">
        <f t="shared" si="1"/>
        <v>19</v>
      </c>
      <c r="B32" s="131" t="str">
        <f>'Hitung F1'!$B$187</f>
        <v>3.3.1.2</v>
      </c>
      <c r="C32" s="403" t="str">
        <f>'Hitung F1'!$C$187</f>
        <v>Ruang Kerja Dosen (gunakan data Butir 3.3.1)</v>
      </c>
      <c r="D32" s="404" t="str">
        <f>'Hitung F1'!D52</f>
        <v>Rumusan capaian pembelajaran program studi mencakup aspek 1, 2 dan satu aspek lainnya</v>
      </c>
      <c r="E32" s="405" t="str">
        <f>'Hitung F1'!$G$187</f>
        <v>Ketikkan disini penjelasan tentang luas, kapasitas, dan status ruang kerja dosen</v>
      </c>
      <c r="F32" s="406"/>
      <c r="G32" s="407"/>
      <c r="H32" s="30">
        <f>'Hitung F1'!$E$192</f>
        <v>4</v>
      </c>
      <c r="I32" s="42">
        <f>Pembobotan!R22</f>
        <v>0.95238095238095211</v>
      </c>
      <c r="J32" s="30">
        <f t="shared" si="0"/>
        <v>3.8095238095238084</v>
      </c>
      <c r="K32" s="3"/>
    </row>
    <row r="33" spans="1:11" ht="29.15" customHeight="1" x14ac:dyDescent="0.3">
      <c r="A33" s="68">
        <f t="shared" si="1"/>
        <v>20</v>
      </c>
      <c r="B33" s="131" t="str">
        <f>'Hitung F1'!$B$194</f>
        <v>3.3.1.3</v>
      </c>
      <c r="C33" s="403" t="str">
        <f>'Hitung F1'!$C$194</f>
        <v>Ruang Kerja Pegawai/Kantor dan Administrasi (gunakan data Butir 3.3.1)</v>
      </c>
      <c r="D33" s="404" t="str">
        <f>'Hitung F1'!D53</f>
        <v xml:space="preserve">Rumusan capaian pembelajaran program studi mencakup kurang dari 3 (tiga) aspek </v>
      </c>
      <c r="E33" s="405" t="str">
        <f>'Hitung F1'!$G$194</f>
        <v>Ketikkan disini penjelasan tentang luas, kapasitas, dan status ruang kerja pegawai</v>
      </c>
      <c r="F33" s="406"/>
      <c r="G33" s="407"/>
      <c r="H33" s="30">
        <f>'Hitung F1'!$E$199</f>
        <v>4</v>
      </c>
      <c r="I33" s="42">
        <f>Pembobotan!R23</f>
        <v>0.95238095238095211</v>
      </c>
      <c r="J33" s="30">
        <f t="shared" si="0"/>
        <v>3.8095238095238084</v>
      </c>
      <c r="K33" s="3"/>
    </row>
    <row r="34" spans="1:11" ht="29.15" customHeight="1" x14ac:dyDescent="0.3">
      <c r="A34" s="68">
        <f t="shared" si="1"/>
        <v>21</v>
      </c>
      <c r="B34" s="131" t="str">
        <f>'Hitung F1'!$B$201</f>
        <v>3.3.1.4</v>
      </c>
      <c r="C34" s="403" t="str">
        <f>'Hitung F1'!$C$201</f>
        <v>Ruang Seminar/Diskusi (gunakan data Butir 3.3.1)</v>
      </c>
      <c r="D34" s="404" t="str">
        <f>'Hitung F1'!D54</f>
        <v>Tidak ada rumusan capaian pembelajaran atau penjelasannya tidak sesuai</v>
      </c>
      <c r="E34" s="405" t="str">
        <f>'Hitung F1'!$G$201</f>
        <v>Ketikkan disini penjelasan tentang luas, kapasitas, dan status ruang seminar/diskusi</v>
      </c>
      <c r="F34" s="406"/>
      <c r="G34" s="407"/>
      <c r="H34" s="30">
        <f>'Hitung F1'!$E$206</f>
        <v>4</v>
      </c>
      <c r="I34" s="42">
        <f>Pembobotan!R24</f>
        <v>0.95238095238095211</v>
      </c>
      <c r="J34" s="30">
        <f t="shared" si="0"/>
        <v>3.8095238095238084</v>
      </c>
      <c r="K34" s="3"/>
    </row>
    <row r="35" spans="1:11" ht="29.15" customHeight="1" x14ac:dyDescent="0.3">
      <c r="A35" s="68">
        <f t="shared" si="1"/>
        <v>22</v>
      </c>
      <c r="B35" s="131" t="str">
        <f>'Hitung F1'!$B$208</f>
        <v>3.3.2</v>
      </c>
      <c r="C35" s="403" t="str">
        <f>'Hitung F1'!$C$208</f>
        <v>Ruang tetap mahasiswa profesi</v>
      </c>
      <c r="D35" s="404">
        <f>'Hitung F1'!D55</f>
        <v>0</v>
      </c>
      <c r="E35" s="405" t="str">
        <f>'Hitung F1'!$G$208</f>
        <v>Ketikkan disini penjelasan tentang luas, kapasitas, dan status ruang tetap mahasiswa profesi</v>
      </c>
      <c r="F35" s="406"/>
      <c r="G35" s="407"/>
      <c r="H35" s="30">
        <f>'Hitung F1'!$E$213</f>
        <v>4</v>
      </c>
      <c r="I35" s="42">
        <f>Pembobotan!R25</f>
        <v>2.8571428571428568</v>
      </c>
      <c r="J35" s="30">
        <f t="shared" si="0"/>
        <v>11.428571428571427</v>
      </c>
      <c r="K35" s="3"/>
    </row>
    <row r="36" spans="1:11" ht="29.15" customHeight="1" x14ac:dyDescent="0.3">
      <c r="A36" s="68">
        <f t="shared" si="1"/>
        <v>23</v>
      </c>
      <c r="B36" s="131" t="str">
        <f>'Hitung F1'!$B$215</f>
        <v>3.3.3</v>
      </c>
      <c r="C36" s="403" t="str">
        <f>'Hitung F1'!$C$215</f>
        <v xml:space="preserve">Ketersediaan ruang akademik khusus berupa laboratorium diagnostik </v>
      </c>
      <c r="D36" s="404">
        <f>'Hitung F1'!D56</f>
        <v>0</v>
      </c>
      <c r="E36" s="405" t="str">
        <f>'Hitung F1'!$G$215</f>
        <v>Ketikkan disini penjelasan tentang jumlah dan jenis laboratorium diagnostik</v>
      </c>
      <c r="F36" s="406"/>
      <c r="G36" s="407"/>
      <c r="H36" s="30">
        <f>'Hitung F1'!$E$222</f>
        <v>4</v>
      </c>
      <c r="I36" s="42">
        <f>Pembobotan!R26</f>
        <v>4.2857142857142847</v>
      </c>
      <c r="J36" s="30">
        <f t="shared" si="0"/>
        <v>17.142857142857139</v>
      </c>
      <c r="K36" s="3"/>
    </row>
    <row r="37" spans="1:11" ht="29.15" customHeight="1" x14ac:dyDescent="0.3">
      <c r="A37" s="68">
        <f t="shared" si="1"/>
        <v>24</v>
      </c>
      <c r="B37" s="131" t="str">
        <f>'Hitung F1'!$B$224</f>
        <v>3.3.4</v>
      </c>
      <c r="C37" s="405" t="str">
        <f>'Hitung F1'!$C$224</f>
        <v>Rumah Sakit Hewan  dan Klinik Hewan untuk fasilitas praktik langsung mahasiswa menangani kasus klinik guna pencapaian kompetensi klinik</v>
      </c>
      <c r="D37" s="407">
        <f>'Hitung F1'!D58</f>
        <v>0</v>
      </c>
      <c r="E37" s="405" t="str">
        <f>'Hitung F1'!$G$224</f>
        <v>Ketikkan disini penjelasan tentang rumah sakit hewan untuk praktik mahasiswa</v>
      </c>
      <c r="F37" s="406"/>
      <c r="G37" s="407"/>
      <c r="H37" s="30">
        <f>'Hitung F1'!$E$229</f>
        <v>4</v>
      </c>
      <c r="I37" s="42">
        <f>Pembobotan!R27</f>
        <v>5.7142857142857135</v>
      </c>
      <c r="J37" s="30">
        <f t="shared" si="0"/>
        <v>22.857142857142854</v>
      </c>
      <c r="K37" s="3"/>
    </row>
    <row r="38" spans="1:11" ht="41.4" customHeight="1" x14ac:dyDescent="0.3">
      <c r="A38" s="68">
        <f t="shared" si="1"/>
        <v>25</v>
      </c>
      <c r="B38" s="131" t="str">
        <f>'Hitung F1'!$B$231</f>
        <v>3.3.5</v>
      </c>
      <c r="C38" s="405" t="str">
        <f>'Hitung F1'!$C$231</f>
        <v>Ketersediaan Wahana Praktik yang digunakan pada pembelajaran program sarjana dan program profesi</v>
      </c>
      <c r="D38" s="407"/>
      <c r="E38" s="405" t="str">
        <f>'Hitung F1'!$G$231</f>
        <v>Ketikkan disini penjelasan tentang wahana praktik yang digunakan pada pembelajaran program sarjana dan program profesi</v>
      </c>
      <c r="F38" s="406"/>
      <c r="G38" s="407"/>
      <c r="H38" s="30">
        <f>'Hitung F1'!$E$236</f>
        <v>4</v>
      </c>
      <c r="I38" s="42">
        <f>Pembobotan!R28</f>
        <v>4.2857142857142847</v>
      </c>
      <c r="J38" s="30">
        <f t="shared" si="0"/>
        <v>17.142857142857139</v>
      </c>
      <c r="K38" s="3"/>
    </row>
    <row r="39" spans="1:11" x14ac:dyDescent="0.3">
      <c r="A39" s="5"/>
      <c r="B39" s="5"/>
      <c r="C39" s="3"/>
      <c r="D39" s="3"/>
      <c r="E39" s="31"/>
      <c r="F39" s="31"/>
      <c r="G39" s="15"/>
      <c r="H39" s="132"/>
      <c r="I39" s="3"/>
      <c r="J39" s="258">
        <f>SUM(J14:J38)</f>
        <v>400</v>
      </c>
      <c r="K39" s="3"/>
    </row>
    <row r="40" spans="1:11" ht="14.4" customHeight="1" x14ac:dyDescent="0.35">
      <c r="A40" s="5"/>
      <c r="B40" s="414" t="s">
        <v>36</v>
      </c>
      <c r="C40" s="414"/>
      <c r="D40" s="414"/>
      <c r="E40" s="31"/>
      <c r="F40" s="31"/>
      <c r="G40" s="15"/>
      <c r="H40" s="3"/>
      <c r="I40" s="3"/>
      <c r="J40" s="4"/>
      <c r="K40" s="3"/>
    </row>
    <row r="41" spans="1:11" x14ac:dyDescent="0.3">
      <c r="A41" s="5"/>
      <c r="B41" s="5"/>
      <c r="C41" s="3"/>
      <c r="D41" s="32"/>
      <c r="E41" s="31"/>
      <c r="F41" s="31"/>
      <c r="G41" s="15"/>
      <c r="H41" s="3"/>
      <c r="I41" s="3"/>
      <c r="J41" s="4"/>
      <c r="K41" s="3"/>
    </row>
    <row r="42" spans="1:11" ht="12.9" customHeight="1" x14ac:dyDescent="0.3">
      <c r="A42" s="5"/>
      <c r="B42" s="286" t="s">
        <v>156</v>
      </c>
      <c r="C42" s="287"/>
      <c r="D42" s="287"/>
      <c r="E42" s="287"/>
      <c r="F42" s="287"/>
      <c r="G42" s="287"/>
      <c r="H42" s="288"/>
      <c r="I42" s="3"/>
      <c r="J42" s="4"/>
      <c r="K42" s="3"/>
    </row>
    <row r="43" spans="1:11" ht="14.4" customHeight="1" x14ac:dyDescent="0.3">
      <c r="A43" s="5"/>
      <c r="B43" s="294"/>
      <c r="C43" s="295"/>
      <c r="D43" s="295"/>
      <c r="E43" s="295"/>
      <c r="F43" s="295"/>
      <c r="G43" s="295"/>
      <c r="H43" s="296"/>
      <c r="I43" s="3"/>
      <c r="J43" s="4"/>
      <c r="K43" s="3"/>
    </row>
    <row r="44" spans="1:11" ht="14.4" customHeight="1" x14ac:dyDescent="0.3">
      <c r="A44" s="5"/>
      <c r="B44" s="294"/>
      <c r="C44" s="295"/>
      <c r="D44" s="295"/>
      <c r="E44" s="295"/>
      <c r="F44" s="295"/>
      <c r="G44" s="295"/>
      <c r="H44" s="296"/>
      <c r="I44" s="3"/>
      <c r="J44" s="4"/>
      <c r="K44" s="3"/>
    </row>
    <row r="45" spans="1:11" ht="14.4" customHeight="1" x14ac:dyDescent="0.3">
      <c r="A45" s="5"/>
      <c r="B45" s="294"/>
      <c r="C45" s="295"/>
      <c r="D45" s="295"/>
      <c r="E45" s="295"/>
      <c r="F45" s="295"/>
      <c r="G45" s="295"/>
      <c r="H45" s="296"/>
      <c r="I45" s="3"/>
      <c r="J45" s="4"/>
      <c r="K45" s="3"/>
    </row>
    <row r="46" spans="1:11" ht="14.4" customHeight="1" x14ac:dyDescent="0.3">
      <c r="A46" s="5"/>
      <c r="B46" s="294"/>
      <c r="C46" s="295"/>
      <c r="D46" s="295"/>
      <c r="E46" s="295"/>
      <c r="F46" s="295"/>
      <c r="G46" s="295"/>
      <c r="H46" s="296"/>
      <c r="I46" s="3"/>
      <c r="J46" s="4"/>
      <c r="K46" s="3"/>
    </row>
    <row r="47" spans="1:11" ht="14.4" customHeight="1" x14ac:dyDescent="0.3">
      <c r="A47" s="5"/>
      <c r="B47" s="294"/>
      <c r="C47" s="295"/>
      <c r="D47" s="295"/>
      <c r="E47" s="295"/>
      <c r="F47" s="295"/>
      <c r="G47" s="295"/>
      <c r="H47" s="296"/>
      <c r="I47" s="3"/>
      <c r="J47" s="4"/>
      <c r="K47" s="3"/>
    </row>
    <row r="48" spans="1:11" ht="14.4" customHeight="1" x14ac:dyDescent="0.3">
      <c r="A48" s="5"/>
      <c r="B48" s="289"/>
      <c r="C48" s="290"/>
      <c r="D48" s="290"/>
      <c r="E48" s="290"/>
      <c r="F48" s="290"/>
      <c r="G48" s="290"/>
      <c r="H48" s="291"/>
      <c r="I48" s="3"/>
      <c r="J48" s="4"/>
      <c r="K48" s="3"/>
    </row>
    <row r="49" spans="1:11" ht="14.4" customHeight="1" x14ac:dyDescent="0.3">
      <c r="A49" s="5"/>
      <c r="B49" s="5"/>
      <c r="C49" s="3"/>
      <c r="D49" s="104"/>
      <c r="E49" s="104"/>
      <c r="F49" s="104"/>
      <c r="G49" s="15"/>
      <c r="H49" s="3"/>
      <c r="I49" s="3"/>
      <c r="J49" s="4"/>
      <c r="K49" s="3"/>
    </row>
    <row r="50" spans="1:11" ht="22.5" customHeight="1" x14ac:dyDescent="0.3">
      <c r="A50" s="5"/>
      <c r="B50" s="5"/>
      <c r="C50" s="3"/>
      <c r="D50" s="83" t="s">
        <v>28</v>
      </c>
      <c r="E50" s="33">
        <f>J39</f>
        <v>400</v>
      </c>
      <c r="F50" s="31"/>
      <c r="G50" s="15"/>
      <c r="H50" s="3"/>
      <c r="I50" s="3"/>
      <c r="J50" s="4"/>
      <c r="K50" s="3"/>
    </row>
    <row r="51" spans="1:11" ht="22.5" customHeight="1" x14ac:dyDescent="0.3">
      <c r="A51" s="5"/>
      <c r="B51" s="80"/>
      <c r="C51" s="81"/>
      <c r="D51" s="82" t="s">
        <v>61</v>
      </c>
      <c r="E51" s="85" t="str">
        <f>'Hitung F1'!$E$28</f>
        <v>Memenuhi</v>
      </c>
      <c r="F51" s="31"/>
      <c r="G51" s="15"/>
      <c r="H51" s="3"/>
      <c r="I51" s="3"/>
      <c r="J51" s="4"/>
      <c r="K51" s="3"/>
    </row>
    <row r="52" spans="1:11" ht="22.5" customHeight="1" x14ac:dyDescent="0.3">
      <c r="A52" s="5"/>
      <c r="B52" s="80"/>
      <c r="C52" s="156"/>
      <c r="D52" s="82" t="s">
        <v>229</v>
      </c>
      <c r="E52" s="85" t="str">
        <f>IF(AND(H22&gt;=2,H23&gt;=2,H25&gt;=2,H26&gt;2,H30&gt;=2),"Memenuhi","Belum Memenuhi")</f>
        <v>Memenuhi</v>
      </c>
      <c r="F52" s="31"/>
      <c r="G52" s="15"/>
      <c r="H52" s="3"/>
      <c r="I52" s="3"/>
      <c r="J52" s="4"/>
      <c r="K52" s="3"/>
    </row>
    <row r="53" spans="1:11" ht="22.5" customHeight="1" x14ac:dyDescent="0.3">
      <c r="A53" s="5"/>
      <c r="B53" s="5"/>
      <c r="C53" s="3"/>
      <c r="D53" s="34" t="s">
        <v>43</v>
      </c>
      <c r="E53" s="33" t="str">
        <f>IF(AND(E50&gt;=200,E51="Memenuhi",E52="Memenuhi"),"Memenuhi","Belum Memenuhi")</f>
        <v>Memenuhi</v>
      </c>
      <c r="F53" s="31"/>
      <c r="G53" s="15"/>
      <c r="H53" s="3"/>
      <c r="I53" s="3"/>
      <c r="J53" s="4"/>
      <c r="K53" s="3"/>
    </row>
    <row r="54" spans="1:11" x14ac:dyDescent="0.3">
      <c r="A54" s="5"/>
      <c r="B54" s="5"/>
      <c r="C54" s="3"/>
      <c r="D54" s="3"/>
      <c r="E54" s="31"/>
      <c r="F54" s="31"/>
      <c r="G54" s="15"/>
      <c r="H54" s="3"/>
      <c r="I54" s="3"/>
      <c r="J54" s="4"/>
      <c r="K54" s="3"/>
    </row>
    <row r="55" spans="1:11" x14ac:dyDescent="0.3">
      <c r="A55" s="5"/>
      <c r="B55" s="5"/>
      <c r="C55" s="3"/>
      <c r="D55" s="3"/>
      <c r="E55" s="31"/>
      <c r="F55" s="31"/>
      <c r="G55" s="15"/>
      <c r="H55" s="3"/>
      <c r="I55" s="3"/>
      <c r="J55" s="4"/>
      <c r="K55" s="3"/>
    </row>
    <row r="56" spans="1:11" x14ac:dyDescent="0.3">
      <c r="A56" s="5"/>
      <c r="B56" s="5"/>
      <c r="C56" s="3"/>
      <c r="D56" s="3"/>
      <c r="E56" s="31"/>
      <c r="F56" s="31"/>
      <c r="G56" s="15"/>
      <c r="H56" s="3"/>
      <c r="I56" s="3"/>
      <c r="J56" s="4"/>
      <c r="K56" s="3"/>
    </row>
    <row r="57" spans="1:11" x14ac:dyDescent="0.3">
      <c r="A57" s="5"/>
      <c r="B57" s="5"/>
      <c r="C57" s="3"/>
      <c r="D57" s="3"/>
      <c r="E57" s="31"/>
      <c r="F57" s="31"/>
      <c r="G57" s="15"/>
      <c r="H57" s="3"/>
      <c r="I57" s="3"/>
      <c r="J57" s="4"/>
      <c r="K57" s="3"/>
    </row>
    <row r="58" spans="1:11" x14ac:dyDescent="0.3">
      <c r="A58" s="5"/>
      <c r="B58" s="5"/>
      <c r="C58" s="3"/>
      <c r="D58" s="3"/>
      <c r="E58" s="31"/>
      <c r="F58" s="31"/>
      <c r="G58" s="15"/>
      <c r="H58" s="3"/>
      <c r="I58" s="3"/>
      <c r="J58" s="4"/>
      <c r="K58" s="3"/>
    </row>
    <row r="59" spans="1:11" x14ac:dyDescent="0.3">
      <c r="A59" s="5"/>
      <c r="B59" s="5"/>
      <c r="C59" s="3"/>
      <c r="D59" s="3"/>
      <c r="E59" s="31"/>
      <c r="F59" s="31"/>
      <c r="G59" s="15"/>
      <c r="H59" s="3"/>
      <c r="I59" s="3"/>
      <c r="J59" s="4"/>
      <c r="K59" s="3"/>
    </row>
    <row r="60" spans="1:11" x14ac:dyDescent="0.3">
      <c r="A60" s="5"/>
      <c r="B60" s="5"/>
      <c r="C60" s="3"/>
      <c r="D60" s="3"/>
      <c r="E60" s="31"/>
      <c r="F60" s="31"/>
      <c r="G60" s="15"/>
      <c r="H60" s="3"/>
      <c r="I60" s="3"/>
      <c r="J60" s="4"/>
      <c r="K60" s="3"/>
    </row>
    <row r="61" spans="1:11" x14ac:dyDescent="0.3">
      <c r="A61" s="5"/>
      <c r="B61" s="5"/>
      <c r="C61" s="3"/>
      <c r="D61" s="3"/>
      <c r="E61" s="31"/>
      <c r="F61" s="31"/>
      <c r="G61" s="15"/>
      <c r="H61" s="3"/>
      <c r="I61" s="3"/>
      <c r="J61" s="4"/>
      <c r="K61" s="3"/>
    </row>
    <row r="62" spans="1:11" x14ac:dyDescent="0.3">
      <c r="A62" s="5"/>
      <c r="B62" s="5"/>
      <c r="C62" s="3"/>
      <c r="D62" s="32">
        <f>D8</f>
        <v>0</v>
      </c>
      <c r="E62" s="31"/>
      <c r="F62" s="31"/>
      <c r="G62" s="15"/>
      <c r="H62" s="3"/>
      <c r="I62" s="3"/>
      <c r="J62" s="4"/>
      <c r="K62" s="3"/>
    </row>
  </sheetData>
  <sheetProtection selectLockedCells="1"/>
  <dataConsolidate/>
  <mergeCells count="64">
    <mergeCell ref="B42:H48"/>
    <mergeCell ref="C36:D36"/>
    <mergeCell ref="E36:G36"/>
    <mergeCell ref="B40:D40"/>
    <mergeCell ref="C33:D33"/>
    <mergeCell ref="E33:G33"/>
    <mergeCell ref="C34:D34"/>
    <mergeCell ref="E34:G34"/>
    <mergeCell ref="C35:D35"/>
    <mergeCell ref="E35:G35"/>
    <mergeCell ref="C37:D37"/>
    <mergeCell ref="E37:G37"/>
    <mergeCell ref="C38:D38"/>
    <mergeCell ref="E38:G38"/>
    <mergeCell ref="C30:D30"/>
    <mergeCell ref="E30:G30"/>
    <mergeCell ref="C31:D31"/>
    <mergeCell ref="E31:G31"/>
    <mergeCell ref="C32:D32"/>
    <mergeCell ref="E32:G32"/>
    <mergeCell ref="C27:D27"/>
    <mergeCell ref="E27:G27"/>
    <mergeCell ref="C28:D28"/>
    <mergeCell ref="E28:G28"/>
    <mergeCell ref="C29:D29"/>
    <mergeCell ref="E29:G29"/>
    <mergeCell ref="C16:D16"/>
    <mergeCell ref="A2:D2"/>
    <mergeCell ref="A3:C3"/>
    <mergeCell ref="A4:C4"/>
    <mergeCell ref="A5:C5"/>
    <mergeCell ref="A11:C11"/>
    <mergeCell ref="E20:G20"/>
    <mergeCell ref="E25:G25"/>
    <mergeCell ref="E13:G13"/>
    <mergeCell ref="A6:C6"/>
    <mergeCell ref="A7:C7"/>
    <mergeCell ref="A8:C8"/>
    <mergeCell ref="A9:C9"/>
    <mergeCell ref="A10:C10"/>
    <mergeCell ref="C13:D13"/>
    <mergeCell ref="E22:G22"/>
    <mergeCell ref="C14:D14"/>
    <mergeCell ref="E14:G14"/>
    <mergeCell ref="C18:D18"/>
    <mergeCell ref="E18:G18"/>
    <mergeCell ref="C15:D15"/>
    <mergeCell ref="E15:G15"/>
    <mergeCell ref="C26:D26"/>
    <mergeCell ref="E26:G26"/>
    <mergeCell ref="C25:D25"/>
    <mergeCell ref="E16:G16"/>
    <mergeCell ref="C17:D17"/>
    <mergeCell ref="E17:G17"/>
    <mergeCell ref="C22:D22"/>
    <mergeCell ref="C19:D19"/>
    <mergeCell ref="E19:G19"/>
    <mergeCell ref="C24:D24"/>
    <mergeCell ref="E24:G24"/>
    <mergeCell ref="C23:D23"/>
    <mergeCell ref="E23:G23"/>
    <mergeCell ref="C21:D21"/>
    <mergeCell ref="E21:G21"/>
    <mergeCell ref="C20:D20"/>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Matriks penilaian</vt:lpstr>
      <vt:lpstr>Hitung F1</vt:lpstr>
      <vt:lpstr>Pembobotan</vt:lpstr>
      <vt:lpstr>F1</vt:lpstr>
      <vt:lpstr>'F1'!Print_Titles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2018-01-28T09:11:28Z</cp:lastPrinted>
  <dcterms:created xsi:type="dcterms:W3CDTF">2018-01-27T14:24:19Z</dcterms:created>
  <dcterms:modified xsi:type="dcterms:W3CDTF">2021-08-27T04:41:02Z</dcterms:modified>
</cp:coreProperties>
</file>