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D:\LAPTOP Nova\BAN PT JOB\MAJELIS Periode 2016-2021\PERATURAN BAN-PT 2021\Peraturan BAN-PT No. 7 Th 2021 Syarat Minimu Prodi Pendidikan Guru Program Profesi\"/>
    </mc:Choice>
  </mc:AlternateContent>
  <xr:revisionPtr revIDLastSave="0" documentId="13_ncr:1_{F6AC3C74-A084-413F-80BF-60A57B0E9666}" xr6:coauthVersionLast="47" xr6:coauthVersionMax="47" xr10:uidLastSave="{00000000-0000-0000-0000-000000000000}"/>
  <bookViews>
    <workbookView xWindow="0" yWindow="600" windowWidth="20490" windowHeight="10920" xr2:uid="{00000000-000D-0000-FFFF-FFFF00000000}"/>
  </bookViews>
  <sheets>
    <sheet name="Matriks Penilaian" sheetId="5" r:id="rId1"/>
    <sheet name="Hitung F1A" sheetId="1" r:id="rId2"/>
    <sheet name="hitung_F1B" sheetId="2" r:id="rId3"/>
    <sheet name="Pembobotan" sheetId="3" r:id="rId4"/>
    <sheet name="Rekomendasi" sheetId="4" r:id="rId5"/>
  </sheets>
  <definedNames>
    <definedName name="diploma" localSheetId="4">#REF!</definedName>
    <definedName name="diploma">#REF!</definedName>
  </definedNames>
  <calcPr calcId="181029"/>
</workbook>
</file>

<file path=xl/calcChain.xml><?xml version="1.0" encoding="utf-8"?>
<calcChain xmlns="http://schemas.openxmlformats.org/spreadsheetml/2006/main">
  <c r="D26" i="4" l="1"/>
  <c r="D25" i="4"/>
  <c r="D24" i="4"/>
  <c r="D23" i="4"/>
  <c r="D22" i="4"/>
  <c r="D21" i="4"/>
  <c r="D20" i="4"/>
  <c r="D19" i="4"/>
  <c r="D18" i="4"/>
  <c r="D17" i="4"/>
  <c r="D16" i="4"/>
  <c r="D15" i="4"/>
  <c r="D14" i="4"/>
  <c r="D13" i="4"/>
  <c r="D12" i="4"/>
  <c r="Y14" i="2"/>
  <c r="E162" i="1"/>
  <c r="G19" i="4"/>
  <c r="E33" i="4"/>
  <c r="D27" i="4"/>
  <c r="D11" i="4"/>
  <c r="K19" i="3"/>
  <c r="K18" i="3"/>
  <c r="K17" i="3"/>
  <c r="K16" i="3"/>
  <c r="K15" i="3"/>
  <c r="K14" i="3"/>
  <c r="K13" i="3"/>
  <c r="K12" i="3"/>
  <c r="K11" i="3"/>
  <c r="K10" i="3"/>
  <c r="K9" i="3"/>
  <c r="I18" i="3" l="1"/>
  <c r="S15" i="2"/>
  <c r="R15" i="2"/>
  <c r="E166" i="1" s="1"/>
  <c r="Q15" i="2"/>
  <c r="E165" i="1" s="1"/>
  <c r="E167" i="1" s="1"/>
  <c r="I19" i="3" s="1"/>
  <c r="C27" i="4" l="1"/>
  <c r="E27" i="4" s="1"/>
  <c r="L19" i="3"/>
  <c r="C26" i="4"/>
  <c r="L18" i="3"/>
  <c r="E61" i="1"/>
  <c r="I5" i="3" s="1"/>
  <c r="L5" i="3" l="1"/>
  <c r="C13" i="4"/>
  <c r="E131" i="1"/>
  <c r="I13" i="3" s="1"/>
  <c r="E123" i="1"/>
  <c r="I12" i="3" s="1"/>
  <c r="E113" i="1"/>
  <c r="I11" i="3" s="1"/>
  <c r="E105" i="1"/>
  <c r="I10" i="3" s="1"/>
  <c r="A107" i="1"/>
  <c r="A115" i="1" s="1"/>
  <c r="A125" i="1" s="1"/>
  <c r="E86" i="1"/>
  <c r="E52" i="1"/>
  <c r="I4" i="3" s="1"/>
  <c r="E70" i="1"/>
  <c r="I6" i="3" s="1"/>
  <c r="E39" i="1"/>
  <c r="I3" i="3" s="1"/>
  <c r="E26" i="1"/>
  <c r="E32" i="4" s="1"/>
  <c r="C20" i="4" l="1"/>
  <c r="E20" i="4" s="1"/>
  <c r="L12" i="3"/>
  <c r="C18" i="4"/>
  <c r="E18" i="4" s="1"/>
  <c r="L10" i="3"/>
  <c r="L13" i="3"/>
  <c r="C21" i="4"/>
  <c r="E21" i="4" s="1"/>
  <c r="C19" i="4"/>
  <c r="E19" i="4" s="1"/>
  <c r="L11" i="3"/>
  <c r="C11" i="4"/>
  <c r="L3" i="3"/>
  <c r="L6" i="3"/>
  <c r="C14" i="4"/>
  <c r="L4" i="3"/>
  <c r="C12" i="4"/>
  <c r="E12" i="4" s="1"/>
  <c r="L13" i="2"/>
  <c r="L12" i="2"/>
  <c r="L11" i="2"/>
  <c r="L10" i="2"/>
  <c r="E77" i="1" l="1"/>
  <c r="I7" i="3" s="1"/>
  <c r="E13" i="4" l="1"/>
  <c r="L7" i="3"/>
  <c r="C15" i="4"/>
  <c r="E15" i="4" s="1"/>
  <c r="I35" i="4"/>
  <c r="U26" i="4"/>
  <c r="T26" i="4"/>
  <c r="S26" i="4"/>
  <c r="R26" i="4"/>
  <c r="Q26" i="4"/>
  <c r="P26" i="4"/>
  <c r="O26" i="4"/>
  <c r="N26" i="4"/>
  <c r="U24" i="4"/>
  <c r="T24" i="4"/>
  <c r="S24" i="4"/>
  <c r="R24" i="4"/>
  <c r="Q24" i="4"/>
  <c r="P24" i="4"/>
  <c r="O24" i="4"/>
  <c r="N24" i="4"/>
  <c r="U23" i="4"/>
  <c r="T23" i="4"/>
  <c r="S23" i="4"/>
  <c r="R23" i="4"/>
  <c r="Q23" i="4"/>
  <c r="P23" i="4"/>
  <c r="O23" i="4"/>
  <c r="N23" i="4"/>
  <c r="U22" i="4"/>
  <c r="T22" i="4"/>
  <c r="S22" i="4"/>
  <c r="R22" i="4"/>
  <c r="Q22" i="4"/>
  <c r="P22" i="4"/>
  <c r="O22" i="4"/>
  <c r="N22" i="4"/>
  <c r="U21" i="4"/>
  <c r="T21" i="4"/>
  <c r="S21" i="4"/>
  <c r="R21" i="4"/>
  <c r="Q21" i="4"/>
  <c r="P21" i="4"/>
  <c r="O21" i="4"/>
  <c r="N21" i="4"/>
  <c r="U20" i="4"/>
  <c r="T20" i="4"/>
  <c r="S20" i="4"/>
  <c r="R20" i="4"/>
  <c r="Q20" i="4"/>
  <c r="P20" i="4"/>
  <c r="O20" i="4"/>
  <c r="N20" i="4"/>
  <c r="U19" i="4"/>
  <c r="T19" i="4"/>
  <c r="S19" i="4"/>
  <c r="R19" i="4"/>
  <c r="Q19" i="4"/>
  <c r="P19" i="4"/>
  <c r="O19" i="4"/>
  <c r="N19" i="4"/>
  <c r="U18" i="4"/>
  <c r="T18" i="4"/>
  <c r="S18" i="4"/>
  <c r="R18" i="4"/>
  <c r="Q18" i="4"/>
  <c r="P18" i="4"/>
  <c r="O18" i="4"/>
  <c r="N18" i="4"/>
  <c r="U17" i="4"/>
  <c r="T17" i="4"/>
  <c r="S17" i="4"/>
  <c r="R17" i="4"/>
  <c r="Q17" i="4"/>
  <c r="P17" i="4"/>
  <c r="O17" i="4"/>
  <c r="N17" i="4"/>
  <c r="U16" i="4"/>
  <c r="T16" i="4"/>
  <c r="S16" i="4"/>
  <c r="R16" i="4"/>
  <c r="Q16" i="4"/>
  <c r="P16" i="4"/>
  <c r="O16" i="4"/>
  <c r="N16" i="4"/>
  <c r="U15" i="4"/>
  <c r="T15" i="4"/>
  <c r="S15" i="4"/>
  <c r="R15" i="4"/>
  <c r="Q15" i="4"/>
  <c r="P15" i="4"/>
  <c r="O15" i="4"/>
  <c r="N15" i="4"/>
  <c r="J15" i="4"/>
  <c r="K15" i="4" s="1"/>
  <c r="I15" i="4"/>
  <c r="H15" i="4"/>
  <c r="G15" i="4"/>
  <c r="U14" i="4"/>
  <c r="T14" i="4"/>
  <c r="S14" i="4"/>
  <c r="R14" i="4"/>
  <c r="Q14" i="4"/>
  <c r="P14" i="4"/>
  <c r="H14" i="4"/>
  <c r="G14" i="4"/>
  <c r="U13" i="4"/>
  <c r="T13" i="4"/>
  <c r="S13" i="4"/>
  <c r="R13" i="4"/>
  <c r="Q13" i="4"/>
  <c r="P13" i="4"/>
  <c r="H13" i="4"/>
  <c r="G13" i="4"/>
  <c r="U12" i="4"/>
  <c r="T12" i="4"/>
  <c r="S12" i="4"/>
  <c r="R12" i="4"/>
  <c r="Q12" i="4"/>
  <c r="P12" i="4"/>
  <c r="H12" i="4"/>
  <c r="G12" i="4"/>
  <c r="B12" i="4"/>
  <c r="B13" i="4" s="1"/>
  <c r="B14" i="4" s="1"/>
  <c r="B15" i="4" s="1"/>
  <c r="B16" i="4" s="1"/>
  <c r="B17" i="4" s="1"/>
  <c r="B18" i="4" s="1"/>
  <c r="B19" i="4" s="1"/>
  <c r="B20" i="4" s="1"/>
  <c r="B21" i="4" s="1"/>
  <c r="B22" i="4" s="1"/>
  <c r="B23" i="4" s="1"/>
  <c r="B24" i="4" s="1"/>
  <c r="U11" i="4"/>
  <c r="T11" i="4"/>
  <c r="S11" i="4"/>
  <c r="R11" i="4"/>
  <c r="Q11" i="4"/>
  <c r="H11" i="4"/>
  <c r="G11" i="4"/>
  <c r="E6" i="4"/>
  <c r="E5" i="4"/>
  <c r="E4" i="4"/>
  <c r="E3" i="4"/>
  <c r="J20" i="3"/>
  <c r="F20" i="3"/>
  <c r="K6" i="3"/>
  <c r="K5" i="3"/>
  <c r="K8" i="3"/>
  <c r="K7" i="3"/>
  <c r="K4" i="3"/>
  <c r="K3" i="3"/>
  <c r="U13" i="2"/>
  <c r="Z13" i="2" s="1"/>
  <c r="P13" i="2"/>
  <c r="N13" i="2"/>
  <c r="Y13" i="2" s="1"/>
  <c r="U12" i="2"/>
  <c r="Z12" i="2" s="1"/>
  <c r="P12" i="2"/>
  <c r="N12" i="2"/>
  <c r="U11" i="2"/>
  <c r="Z11" i="2" s="1"/>
  <c r="P11" i="2"/>
  <c r="N11" i="2"/>
  <c r="U10" i="2"/>
  <c r="P11" i="4"/>
  <c r="P10" i="2"/>
  <c r="N10" i="2"/>
  <c r="E155" i="1"/>
  <c r="E157" i="1" s="1"/>
  <c r="I17" i="3" s="1"/>
  <c r="E150" i="1"/>
  <c r="I16" i="3" s="1"/>
  <c r="E143" i="1"/>
  <c r="E145" i="1" s="1"/>
  <c r="I15" i="3" s="1"/>
  <c r="E136" i="1"/>
  <c r="E138" i="1" s="1"/>
  <c r="I14" i="3" s="1"/>
  <c r="E95" i="1"/>
  <c r="C22" i="4" l="1"/>
  <c r="L14" i="3"/>
  <c r="Y11" i="2"/>
  <c r="I12" i="4" s="1"/>
  <c r="C23" i="4"/>
  <c r="L15" i="3"/>
  <c r="C24" i="4"/>
  <c r="L16" i="3"/>
  <c r="C25" i="4"/>
  <c r="E25" i="4" s="1"/>
  <c r="L17" i="3"/>
  <c r="Y12" i="2"/>
  <c r="Y10" i="2"/>
  <c r="O11" i="4"/>
  <c r="J13" i="4"/>
  <c r="O13" i="4"/>
  <c r="I13" i="4"/>
  <c r="O14" i="4"/>
  <c r="I14" i="4"/>
  <c r="Z10" i="2"/>
  <c r="U15" i="2"/>
  <c r="O12" i="4"/>
  <c r="J12" i="4"/>
  <c r="J14" i="4"/>
  <c r="E26" i="4"/>
  <c r="I8" i="3"/>
  <c r="I9" i="3"/>
  <c r="E22" i="4"/>
  <c r="E23" i="4"/>
  <c r="E24" i="4"/>
  <c r="N12" i="4"/>
  <c r="N13" i="4"/>
  <c r="N14" i="4"/>
  <c r="K20" i="3"/>
  <c r="N11" i="4"/>
  <c r="S29" i="4"/>
  <c r="AC20" i="4"/>
  <c r="AB21" i="4"/>
  <c r="AC18" i="4"/>
  <c r="H29" i="4"/>
  <c r="X26" i="4"/>
  <c r="P29" i="4"/>
  <c r="Q29" i="4"/>
  <c r="U29" i="4"/>
  <c r="R29" i="4"/>
  <c r="T29" i="4"/>
  <c r="AB23" i="4"/>
  <c r="X23" i="4"/>
  <c r="AB26" i="4"/>
  <c r="X21" i="4"/>
  <c r="AD15" i="4"/>
  <c r="AB15" i="4"/>
  <c r="Z15" i="4"/>
  <c r="X15" i="4"/>
  <c r="AC15" i="4"/>
  <c r="AA15" i="4"/>
  <c r="Y15" i="4"/>
  <c r="W15" i="4"/>
  <c r="AD17" i="4"/>
  <c r="AB17" i="4"/>
  <c r="Z17" i="4"/>
  <c r="X17" i="4"/>
  <c r="AC17" i="4"/>
  <c r="AA17" i="4"/>
  <c r="Y17" i="4"/>
  <c r="W17" i="4"/>
  <c r="AC16" i="4"/>
  <c r="AA16" i="4"/>
  <c r="Y16" i="4"/>
  <c r="W16" i="4"/>
  <c r="AD16" i="4"/>
  <c r="AB16" i="4"/>
  <c r="Z16" i="4"/>
  <c r="X16" i="4"/>
  <c r="AD19" i="4"/>
  <c r="AB19" i="4"/>
  <c r="Z19" i="4"/>
  <c r="X19" i="4"/>
  <c r="AC19" i="4"/>
  <c r="AA19" i="4"/>
  <c r="Y19" i="4"/>
  <c r="W19" i="4"/>
  <c r="X18" i="4"/>
  <c r="Z18" i="4"/>
  <c r="AB18" i="4"/>
  <c r="AD18" i="4"/>
  <c r="X20" i="4"/>
  <c r="Z20" i="4"/>
  <c r="AB20" i="4"/>
  <c r="AD20" i="4"/>
  <c r="AD22" i="4"/>
  <c r="AB22" i="4"/>
  <c r="Z22" i="4"/>
  <c r="X22" i="4"/>
  <c r="Y22" i="4"/>
  <c r="AC22" i="4"/>
  <c r="AD24" i="4"/>
  <c r="AB24" i="4"/>
  <c r="Z24" i="4"/>
  <c r="X24" i="4"/>
  <c r="Y24" i="4"/>
  <c r="AC24" i="4"/>
  <c r="W18" i="4"/>
  <c r="Y18" i="4"/>
  <c r="AA18" i="4"/>
  <c r="W20" i="4"/>
  <c r="Y20" i="4"/>
  <c r="AA20" i="4"/>
  <c r="AC21" i="4"/>
  <c r="AA21" i="4"/>
  <c r="Y21" i="4"/>
  <c r="W21" i="4"/>
  <c r="Z21" i="4"/>
  <c r="AD21" i="4"/>
  <c r="W22" i="4"/>
  <c r="AA22" i="4"/>
  <c r="AC23" i="4"/>
  <c r="AA23" i="4"/>
  <c r="Y23" i="4"/>
  <c r="W23" i="4"/>
  <c r="Z23" i="4"/>
  <c r="AD23" i="4"/>
  <c r="W24" i="4"/>
  <c r="AA24" i="4"/>
  <c r="AC26" i="4"/>
  <c r="AA26" i="4"/>
  <c r="Y26" i="4"/>
  <c r="W26" i="4"/>
  <c r="Z26" i="4"/>
  <c r="AD26" i="4"/>
  <c r="C17" i="4" l="1"/>
  <c r="E17" i="4" s="1"/>
  <c r="L9" i="3"/>
  <c r="E14" i="4"/>
  <c r="L8" i="3"/>
  <c r="C16" i="4"/>
  <c r="E16" i="4" s="1"/>
  <c r="K14" i="4"/>
  <c r="W14" i="4" s="1"/>
  <c r="O29" i="4"/>
  <c r="K12" i="4"/>
  <c r="AC12" i="4" s="1"/>
  <c r="K13" i="4"/>
  <c r="X13" i="4" s="1"/>
  <c r="N29" i="4"/>
  <c r="I11" i="4"/>
  <c r="Y15" i="2"/>
  <c r="J11" i="4"/>
  <c r="Z15" i="2"/>
  <c r="AC14" i="4" l="1"/>
  <c r="AD14" i="4"/>
  <c r="Y14" i="4"/>
  <c r="AA14" i="4"/>
  <c r="Z14" i="4"/>
  <c r="Y12" i="4"/>
  <c r="Z13" i="4"/>
  <c r="AB14" i="4"/>
  <c r="X14" i="4"/>
  <c r="X12" i="4"/>
  <c r="AA12" i="4"/>
  <c r="Z12" i="4"/>
  <c r="AB12" i="4"/>
  <c r="AD12" i="4"/>
  <c r="W12" i="4"/>
  <c r="AB13" i="4"/>
  <c r="AC13" i="4"/>
  <c r="W13" i="4"/>
  <c r="Y13" i="4"/>
  <c r="AD13" i="4"/>
  <c r="AA13" i="4"/>
  <c r="L20" i="3"/>
  <c r="E11" i="4"/>
  <c r="E28" i="4" s="1"/>
  <c r="E31" i="4" s="1"/>
  <c r="E34" i="4" s="1"/>
  <c r="K11" i="4"/>
  <c r="W11" i="4" s="1"/>
  <c r="W29" i="4" s="1"/>
  <c r="AB11" i="4" l="1"/>
  <c r="AB29" i="4" s="1"/>
  <c r="AA11" i="4"/>
  <c r="AA29" i="4" s="1"/>
  <c r="Y11" i="4"/>
  <c r="Y29" i="4" s="1"/>
  <c r="X11" i="4"/>
  <c r="X29" i="4" s="1"/>
  <c r="Z11" i="4"/>
  <c r="Z29" i="4" s="1"/>
  <c r="AD11" i="4"/>
  <c r="AD29" i="4" s="1"/>
  <c r="AC11" i="4"/>
  <c r="AC2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tc={EACF8F84-B34C-409D-B777-C67C9615BDF2}</author>
    <author>tc={11578D5E-9D66-454B-9953-EC7CCF92B6C1}</author>
    <author>tc={6009552C-6CD6-46D7-BAAB-B7A439DD3B2F}</author>
    <author>tc={15EF83C0-7345-4F2F-A226-9133C91133A2}</author>
    <author>tc={1A767C76-6082-4493-A531-072160F6AA9D}</author>
    <author/>
  </authors>
  <commentList>
    <comment ref="D8" authorId="0" shapeId="0" xr:uid="{00000000-0006-0000-0200-000001000000}">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Rumusan capaian pembelajaran lulusan program studi PPG yang mencakup 7 (tujuh) aspek, sesuai dengan:
• Peraturan Direktur Jenderal Guru Dan Tenaga Kependidikan Nomor 2662/B.B1/Hk/2020 Tentang Petunjuk Teknis Program Pendidikan Profesi Guru Dalam Jabatan  
• Pedoman Penyelenggaraan PPG Tahun 2018 untuk Program Pendidikan Profesi Guru Prajabatan.
Rumusan CP setiap bidang studi harus diturunkan dari CPL Program Studi PPG.</t>
        </r>
      </text>
    </comment>
    <comment ref="E8" authorId="1" shapeId="0" xr:uid="{00000000-0006-0000-0200-000002000000}">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Program Studi PPG dilaksanakan dalam bentuk 5 kegiatan pembelajaran, yaitu:
1. pendalaman materi bidang pedagogik;
2. pendalaman materi bidang keahlian yang akan diajarkan;
3. workshop pengembangan perangkat pembelajaran;
4. praktik pembelajaran dengan teman sejawat; dan
5. Praktik Pengalaman Lapangan.</t>
        </r>
      </text>
    </comment>
    <comment ref="F8" authorId="2" shapeId="0" xr:uid="{00000000-0006-0000-0200-000003000000}">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Program Studi PPG dilaksanakan dalam bentuk 5 kegiatan pembelajaran, yaitu:
1. pendalaman materi bidang pedagogik;
2. pendalaman materi bidang keahlian yang akan diajarkan;
3. workshop pengembangan perangkat pembelajaran;
4. praktik pembelajaran dengan teman sejawat; dan
5. Praktik Pengalaman Lapangan.</t>
        </r>
      </text>
    </comment>
    <comment ref="G8" authorId="3" shapeId="0" xr:uid="{00000000-0006-0000-0200-000004000000}">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RPS merupakan perencanaan proses pembelajaran untuk setiap mata kuliah, dan memuat paling sedikit: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r>
      </text>
    </comment>
    <comment ref="H8" authorId="4" shapeId="0" xr:uid="{00000000-0006-0000-0200-000005000000}">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Untuk bidang studi Vokasi atau Vokasi kolaboratif harus dilengkapi dengan Pedoman Praktik Industri</t>
        </r>
      </text>
    </comment>
    <comment ref="L10" authorId="5" shapeId="0" xr:uid="{00000000-0006-0000-0200-000006000000}">
      <text>
        <r>
          <rPr>
            <sz val="11"/>
            <color rgb="FF000000"/>
            <rFont val="Calibri"/>
            <family val="2"/>
          </rPr>
          <t>Jurdikmat:
Copy sel ini ke bawah sebanyak Bidang Studi yang diusulkan</t>
        </r>
      </text>
    </comment>
    <comment ref="N10" authorId="5" shapeId="0" xr:uid="{00000000-0006-0000-0200-000007000000}">
      <text>
        <r>
          <rPr>
            <sz val="11"/>
            <color rgb="FF000000"/>
            <rFont val="Calibri"/>
            <family val="2"/>
          </rPr>
          <t>Jurdikmat:
Copy sel ini ke bawah sebanyak Bidang Studi yang diusulkan</t>
        </r>
      </text>
    </comment>
    <comment ref="P10" authorId="5" shapeId="0" xr:uid="{00000000-0006-0000-0200-000008000000}">
      <text>
        <r>
          <rPr>
            <sz val="11"/>
            <color rgb="FF000000"/>
            <rFont val="Calibri"/>
            <family val="2"/>
          </rPr>
          <t>Jurdikmat:
Copy sel ini ke bawah sebanyak Bidang Studi yang diusulkan</t>
        </r>
      </text>
    </comment>
    <comment ref="U10" authorId="5" shapeId="0" xr:uid="{00000000-0006-0000-0200-000009000000}">
      <text>
        <r>
          <rPr>
            <sz val="11"/>
            <color rgb="FF000000"/>
            <rFont val="Calibri"/>
            <family val="2"/>
          </rPr>
          <t>Jurdikmat:
Copy sel ini ke bawah sebanyak Bidang Studi yang diusulkan</t>
        </r>
      </text>
    </comment>
    <comment ref="X10" authorId="5" shapeId="0" xr:uid="{00000000-0006-0000-0200-00000A000000}">
      <text>
        <r>
          <rPr>
            <sz val="11"/>
            <color rgb="FF000000"/>
            <rFont val="Calibri"/>
            <family val="2"/>
          </rPr>
          <t>Jurdikmat:
Isi informasi terpenting terkait Bidang Studi yang diusulkan</t>
        </r>
      </text>
    </comment>
    <comment ref="Y10" authorId="5" shapeId="0" xr:uid="{00000000-0006-0000-0200-00000B000000}">
      <text>
        <r>
          <rPr>
            <sz val="11"/>
            <color rgb="FF000000"/>
            <rFont val="Calibri"/>
            <family val="2"/>
          </rPr>
          <t>Jurdikmat:
Copy sel ini ke bawah sebanyak Bidang Studi yang diusulkan</t>
        </r>
      </text>
    </comment>
    <comment ref="Z10" authorId="5" shapeId="0" xr:uid="{00000000-0006-0000-0200-00000C000000}">
      <text>
        <r>
          <rPr>
            <sz val="11"/>
            <color rgb="FF000000"/>
            <rFont val="Calibri"/>
            <family val="2"/>
          </rPr>
          <t>Jurdikmat:
Copy sel ini ke bawah sebanyak Bidang Studi yang diusulkan</t>
        </r>
      </text>
    </comment>
    <comment ref="Y11" authorId="5" shapeId="0" xr:uid="{00000000-0006-0000-0200-00000D000000}">
      <text>
        <r>
          <rPr>
            <sz val="11"/>
            <color rgb="FF000000"/>
            <rFont val="Calibri"/>
            <family val="2"/>
          </rPr>
          <t>Jurdikmat:
Copy sel ini ke bawah sebanyak Bidang Studi yang diusulkan</t>
        </r>
      </text>
    </comment>
    <comment ref="Z11" authorId="5" shapeId="0" xr:uid="{00000000-0006-0000-0200-00000E000000}">
      <text>
        <r>
          <rPr>
            <sz val="11"/>
            <color rgb="FF000000"/>
            <rFont val="Calibri"/>
            <family val="2"/>
          </rPr>
          <t>Jurdikmat:
Copy sel ini ke bawah sebanyak Bidang Studi yang diusulkan</t>
        </r>
      </text>
    </comment>
    <comment ref="Y12" authorId="5" shapeId="0" xr:uid="{00000000-0006-0000-0200-00000F000000}">
      <text>
        <r>
          <rPr>
            <sz val="11"/>
            <color rgb="FF000000"/>
            <rFont val="Calibri"/>
            <family val="2"/>
          </rPr>
          <t>Jurdikmat:
Copy sel ini ke bawah sebanyak Bidang Studi yang diusulkan</t>
        </r>
      </text>
    </comment>
    <comment ref="Z12" authorId="5" shapeId="0" xr:uid="{00000000-0006-0000-0200-000010000000}">
      <text>
        <r>
          <rPr>
            <sz val="11"/>
            <color rgb="FF000000"/>
            <rFont val="Calibri"/>
            <family val="2"/>
          </rPr>
          <t>Jurdikmat:
Copy sel ini ke bawah sebanyak Bidang Studi yang diusulkan</t>
        </r>
      </text>
    </comment>
    <comment ref="Y13" authorId="5" shapeId="0" xr:uid="{00000000-0006-0000-0200-000011000000}">
      <text>
        <r>
          <rPr>
            <sz val="11"/>
            <color rgb="FF000000"/>
            <rFont val="Calibri"/>
            <family val="2"/>
          </rPr>
          <t>Jurdikmat:
Copy sel ini ke bawah sebanyak Bidang Studi yang diusulkan</t>
        </r>
      </text>
    </comment>
    <comment ref="Z13" authorId="5" shapeId="0" xr:uid="{00000000-0006-0000-0200-000012000000}">
      <text>
        <r>
          <rPr>
            <sz val="11"/>
            <color rgb="FF000000"/>
            <rFont val="Calibri"/>
            <family val="2"/>
          </rPr>
          <t>Jurdikmat:
Copy sel ini ke bawah sebanyak Bidang Studi yang diusulkan</t>
        </r>
      </text>
    </comment>
    <comment ref="Y14" authorId="5" shapeId="0" xr:uid="{00000000-0006-0000-0200-000013000000}">
      <text>
        <r>
          <rPr>
            <sz val="11"/>
            <color rgb="FF000000"/>
            <rFont val="Calibri"/>
            <family val="2"/>
          </rPr>
          <t>Jurdikmat:
Copy sel ini ke bawah sebanyak Bidang Studi yang diusulkan</t>
        </r>
      </text>
    </comment>
    <comment ref="Z14" authorId="5" shapeId="0" xr:uid="{00000000-0006-0000-0200-000014000000}">
      <text>
        <r>
          <rPr>
            <sz val="11"/>
            <color rgb="FF000000"/>
            <rFont val="Calibri"/>
            <family val="2"/>
          </rPr>
          <t>Jurdikmat:
Copy sel ini ke bawah sebanyak Bidang Studi yang diusulkan</t>
        </r>
      </text>
    </comment>
  </commentList>
</comments>
</file>

<file path=xl/sharedStrings.xml><?xml version="1.0" encoding="utf-8"?>
<sst xmlns="http://schemas.openxmlformats.org/spreadsheetml/2006/main" count="637" uniqueCount="434">
  <si>
    <t>INSTRUMEN PENILAIAN USULAN PROGRAM STUDI BARU PENDIDIKAN PROFESI GURU</t>
  </si>
  <si>
    <r>
      <t>YANG DIISI HANYA SEL YANG BERWARNA</t>
    </r>
    <r>
      <rPr>
        <b/>
        <sz val="11"/>
        <color rgb="FFFFFF00"/>
        <rFont val="Arial Narrow"/>
        <family val="2"/>
      </rPr>
      <t xml:space="preserve"> KUNING</t>
    </r>
  </si>
  <si>
    <t>Data Program Studi Yang Dievaluasi</t>
  </si>
  <si>
    <t>Nama Perguruan Tinggi</t>
  </si>
  <si>
    <t xml:space="preserve">Unit Pengelola PPG         </t>
  </si>
  <si>
    <t xml:space="preserve">Nama Program Studi    </t>
  </si>
  <si>
    <t>PPG</t>
  </si>
  <si>
    <t xml:space="preserve">Jenjang                      </t>
  </si>
  <si>
    <t>Profesi</t>
  </si>
  <si>
    <t xml:space="preserve">Tanggal Penilaian        </t>
  </si>
  <si>
    <t>Data Evaluator</t>
  </si>
  <si>
    <t xml:space="preserve">Nama Evaluator           </t>
  </si>
  <si>
    <t xml:space="preserve">Perguruan Tinggi Asal  </t>
  </si>
  <si>
    <t xml:space="preserve">Program Studi Asal      </t>
  </si>
  <si>
    <t xml:space="preserve">Akreditasi Prodi           </t>
  </si>
  <si>
    <t xml:space="preserve">BAGIAN A - PENILAIAN USULAN PROGRAM STUDI PENDIDIKAN PROFESI GURU </t>
  </si>
  <si>
    <t>No.</t>
  </si>
  <si>
    <t>Butir</t>
  </si>
  <si>
    <t>Keterangan</t>
  </si>
  <si>
    <t>Nilai</t>
  </si>
  <si>
    <t>INFORMASI DARI PROPOSAL
PROGRAM STUDI BARU</t>
  </si>
  <si>
    <t>Skor</t>
  </si>
  <si>
    <t>Jumlah dan kualifikasi tenaga kependidikan:
(a) berkualifikasi akademik paling rendah lulusan program diploma 3 (tiga) yang sesuai dengan kualifikasi tugas pokok dan fungsinya, 
(b) memiliki sertifikat kompetensi sesuai dengan bidang tugas dan keahliannya (tenaga kependidikan yang memerlukan keahlian khusus),
(c) berusia paling tua 56 (lima puluh enam) tahun,
(d) bersedia bekerja penuh waktu selama 37,5 (tiga puluh tujuh koma lima) jam per minggu, 
(e) jumlah tenaga kependidikan  paling sedikit berjumlah 2 (dua) orang dan disesuaikan dengan kebutuhan Program Studi PPG serta kondisi unit pengelola Program Studi PPG</t>
  </si>
  <si>
    <t>Jumlah dan kualifikasinya sangat baik untuk mendukung pelaksanaan program studi PPG</t>
  </si>
  <si>
    <t xml:space="preserve">Jumlah dan kualifikasinya lebih baik dibandingkan persyaratan minimal </t>
  </si>
  <si>
    <t xml:space="preserve">Jumlah dan kualifikasinya memenuhi persyaratan minimal </t>
  </si>
  <si>
    <t>Jumlah dan kualifikasinya kurang dari persyaratan minimal</t>
  </si>
  <si>
    <t>Tidak memiliki  tenaga administrasi, laboran, teknisi, dan operator/programer</t>
  </si>
  <si>
    <t>Luas total ruang workshop (m2)</t>
  </si>
  <si>
    <t>Kapasitas total</t>
  </si>
  <si>
    <t>Luas ruang workshop per mahasiswa</t>
  </si>
  <si>
    <t xml:space="preserve">Status (SD = milik sendiri; SW = sewa/kontrak/kerjasama dll) </t>
  </si>
  <si>
    <t>SD</t>
  </si>
  <si>
    <t>2.1.2</t>
  </si>
  <si>
    <t>Luas total Laboratorium Pembelajaran Mikro (m2)</t>
  </si>
  <si>
    <t>Luas ruang Laboratorium Pembelajaran Mikro per mahasiswa</t>
  </si>
  <si>
    <t>Keberadaan Pusat Sumber Belajar Terintegrasi dengan TIK</t>
  </si>
  <si>
    <t>Ada</t>
  </si>
  <si>
    <t>Luas total Asrama (m2)</t>
  </si>
  <si>
    <t>Luas ruang Asrama per mahasiswa</t>
  </si>
  <si>
    <t>Tidak terakreditasi</t>
  </si>
  <si>
    <t>A</t>
  </si>
  <si>
    <t>Komentar Umum Penilaian Seluruh Kriteria</t>
  </si>
  <si>
    <t>Tidak Ada</t>
  </si>
  <si>
    <t>SW</t>
  </si>
  <si>
    <t>B</t>
  </si>
  <si>
    <t>PENILAIAN AKREDITASI PROGRAM STUDI BARU - PENDIDIKAN PROFESI GURU</t>
  </si>
  <si>
    <r>
      <t xml:space="preserve">SEL YANG DIISI HANYA YANG BERWARNA </t>
    </r>
    <r>
      <rPr>
        <b/>
        <sz val="14"/>
        <color rgb="FFFFFF00"/>
        <rFont val="Calibri"/>
        <family val="2"/>
      </rPr>
      <t>KUNING</t>
    </r>
  </si>
  <si>
    <t>U</t>
  </si>
  <si>
    <t>V</t>
  </si>
  <si>
    <t>K</t>
  </si>
  <si>
    <t xml:space="preserve">BAGIAN B - PENILAIAN BIDANG STUDI PADA PROGRAM STUDI PENDIDIKAN PROFESI GURU </t>
  </si>
  <si>
    <t>NO.</t>
  </si>
  <si>
    <t>NAMA BIDANG STUDI</t>
  </si>
  <si>
    <t xml:space="preserve">Jenis PPG </t>
  </si>
  <si>
    <t>Informasi dari Proposal</t>
  </si>
  <si>
    <t>MBS</t>
  </si>
  <si>
    <t>HBS</t>
  </si>
  <si>
    <t xml:space="preserve">Jumlah dosen pengelola bidang studi </t>
  </si>
  <si>
    <t xml:space="preserve">Jumlah guru pamong </t>
  </si>
  <si>
    <t>Jumlah sekolah mitra dilengkapi MoU</t>
  </si>
  <si>
    <t>Skor Sekolah mitra</t>
  </si>
  <si>
    <t>Ruang akademik bidang studi</t>
  </si>
  <si>
    <t>Peralatan akademik bidang studi</t>
  </si>
  <si>
    <t>Rumusan Capaian Pembelajaran bidang studi</t>
  </si>
  <si>
    <t>RPS</t>
  </si>
  <si>
    <t>Pedoman Observasi/ Pengalaman Industri</t>
  </si>
  <si>
    <t>MoU dengan PT Mitra</t>
  </si>
  <si>
    <t>MoU dengan DUDI</t>
  </si>
  <si>
    <t>Orang</t>
  </si>
  <si>
    <t>BS-1</t>
  </si>
  <si>
    <t>Bidang studi A</t>
  </si>
  <si>
    <t>Ya</t>
  </si>
  <si>
    <t>BS-2</t>
  </si>
  <si>
    <t>Bidang studi B</t>
  </si>
  <si>
    <t>Tidak</t>
  </si>
  <si>
    <t>BS-3</t>
  </si>
  <si>
    <t>Bidang studi C</t>
  </si>
  <si>
    <t>BS-4</t>
  </si>
  <si>
    <t>Bidang studi D</t>
  </si>
  <si>
    <t>BS-5</t>
  </si>
  <si>
    <t>Ket. :</t>
  </si>
  <si>
    <t>SKOR PS = Rata-rata nilai seluruh bidang studi yang akan menjadi nilai mutlak/harkat pada butir penilaian program studi PPG</t>
  </si>
  <si>
    <t>MBS = Keputusan pemenuhan nilai mutlak dari bidang studi</t>
  </si>
  <si>
    <t>HBS = Rata-rata nilai harkat dari bidang studi</t>
  </si>
  <si>
    <t>MBS dan HBS akan menentukan jenis rekomendasi atas penyelenggaraan bidang studi pada program studi PPG</t>
  </si>
  <si>
    <t>No</t>
  </si>
  <si>
    <t>Kriteria</t>
  </si>
  <si>
    <t>Elemen</t>
  </si>
  <si>
    <t>Jumlah butir</t>
  </si>
  <si>
    <t>Bobot Kriteria</t>
  </si>
  <si>
    <t>Mutlak/ Harkat</t>
  </si>
  <si>
    <t>Bobot Butir</t>
  </si>
  <si>
    <t xml:space="preserve">Skor x Bobot </t>
  </si>
  <si>
    <t>M</t>
  </si>
  <si>
    <t>H</t>
  </si>
  <si>
    <t>1.3</t>
  </si>
  <si>
    <t>1.4</t>
  </si>
  <si>
    <t>Ruang workshop</t>
  </si>
  <si>
    <t>Asrama</t>
  </si>
  <si>
    <t>Jumlah</t>
  </si>
  <si>
    <t>REKOMENDASI PEMBUKAAN PROGRAM STUDI BARU - PENDIDIKAN PROFESI GURU</t>
  </si>
  <si>
    <t>Nama Perguruan Tinggi:</t>
  </si>
  <si>
    <t>Nama Program Studi:</t>
  </si>
  <si>
    <t>Nama Asesor:</t>
  </si>
  <si>
    <t>Tanggal Penilaian:</t>
  </si>
  <si>
    <t>NO. BUTIR</t>
  </si>
  <si>
    <t>F1</t>
  </si>
  <si>
    <t>DAFTAR BIDANG STUDI</t>
  </si>
  <si>
    <t>REKOMENDASI 
BIDANG STUDI</t>
  </si>
  <si>
    <t>Bobot</t>
  </si>
  <si>
    <t>Skor x Bobot</t>
  </si>
  <si>
    <t>Nama Bidang Studi</t>
  </si>
  <si>
    <t>Keputusan Rekomendasi</t>
  </si>
  <si>
    <t xml:space="preserve"> Pengesahan</t>
  </si>
  <si>
    <t>Surat rekomendasi L2DIKTI</t>
  </si>
  <si>
    <t>C</t>
  </si>
  <si>
    <t>Surat pertimbangan Senat Perguruan Tinggi</t>
  </si>
  <si>
    <t>Pakta integritas</t>
  </si>
  <si>
    <t>Pemenuhan Persyaratan Administratif</t>
  </si>
  <si>
    <t>Ketikkan disini penjelasan mengenai jumlah dan kualifikasi tenaga kependidikan</t>
  </si>
  <si>
    <t>Ketikkan disini penjelasan mengenai ketersediaan ruang workshop mencakup luas, kapasitas total, dan luas per mahasiswa</t>
  </si>
  <si>
    <t>Ketikkan disini penjelasan mengenai ketersediaan asrama mencakup luas, kapasitas total, dan luas ruang asrama per mahasiswanya, dan status kepemilikannya</t>
  </si>
  <si>
    <t>Ketikkan disini penjelasan mengenai ketersediaan laboratorium pembelajaran mikro mencakup luas, kapasitas total, dan luas per mahasiswanya serta status kepemilikannya</t>
  </si>
  <si>
    <t>Ketikkan disini penjelasan mengenai Pusat Sumber Belajar Terintegrasi dengan TIK dan status kepemilikannya</t>
  </si>
  <si>
    <t>Ketikkan disini penjelasan mengenai status akreditasi sekolah lab yang akan digunakan, dan jenjang pendidikan yang dikelolanya</t>
  </si>
  <si>
    <t>Ketikkan disini penjelasan mengenai jenjang pendidikan yang dikelola sekolah mitra</t>
  </si>
  <si>
    <t>Ketikkan disini penjelasan mengenai rumusan capaian pembelajaran</t>
  </si>
  <si>
    <t>K = PPG Kolaborasi</t>
  </si>
  <si>
    <t>U = PPG Umum</t>
  </si>
  <si>
    <t>V = PPG Vokasi</t>
  </si>
  <si>
    <t>3.3.1</t>
  </si>
  <si>
    <t>3.3.2</t>
  </si>
  <si>
    <t>3.3.3</t>
  </si>
  <si>
    <t>Sekolah Lab (gunakan data Butir 3.3.2)</t>
  </si>
  <si>
    <t>Asrama (gunakan data Butir 3.3.2)</t>
  </si>
  <si>
    <t>Ruang workshop (gunakan data Butir 3.3.1)</t>
  </si>
  <si>
    <t>Tidak ada nilai 1</t>
  </si>
  <si>
    <t>Jumlah  pembimbing lapangan/tutor</t>
  </si>
  <si>
    <t>Surat permohonan pembukaan program studi PPG dan daftar bidang studi yang diusulkan kepada Dirjen Dikti</t>
  </si>
  <si>
    <t>Sertifikat Akreditasi Perguruan Tinggi dengan peringkat minimal Baik Sekali atau B dari BAN PT</t>
  </si>
  <si>
    <t>Sertifikat Akreditasi dengan peringkat minimal Baik Sekali atau B dari BAN PT, untuk semua Program Sarjana bidang pendidikan yang relevan dengan bidang studi yang diusulkan</t>
  </si>
  <si>
    <t>Perguruan Tinggi</t>
  </si>
  <si>
    <t>PTN</t>
  </si>
  <si>
    <t>PTS</t>
  </si>
  <si>
    <t>Column1</t>
  </si>
  <si>
    <t>Surat persetujuan usul pembukaan  Program Studi PPG dan seluruh bidang studi dari Badan Penyelenggara (Khusus PTS)</t>
  </si>
  <si>
    <t>D</t>
  </si>
  <si>
    <t>E</t>
  </si>
  <si>
    <t>F</t>
  </si>
  <si>
    <t>G</t>
  </si>
  <si>
    <t xml:space="preserve">Kurikulum program studi PPG Prajabatan </t>
  </si>
  <si>
    <t>Dokumen kurikulum PPG Prajabatan mencakup rumusan 1) Profil lulusan, 2) Capaian Pembelajaran, 3) Struktur kurikulum (Matakuliah/Kegiatan dan Bobot), 4) Sistem Pembelajaran, 5) Sistem Penilaian, dan 6) Mekanisme RPL</t>
  </si>
  <si>
    <t xml:space="preserve">Tidak dilengkapi dokumen kurikulum PPG Prajabatan </t>
  </si>
  <si>
    <t>Dokumen kurikulum PPG Prajabatan mencakup rumusan 1 -  5 saja</t>
  </si>
  <si>
    <t>Dokumen kurikulum PPG Prajabatan mencakup rumusan 3 dari 6 komponen</t>
  </si>
  <si>
    <t>Dokumen kurikulum PPG Prajabatan mencakup rumusan 4 dari 6 komponen</t>
  </si>
  <si>
    <t>Kurikulum program studi PPG Dalam Jabatan</t>
  </si>
  <si>
    <t>Dokumen kurikulum PPG Dalam Jabatan mencakup rumusan 4 dari 6 komponen</t>
  </si>
  <si>
    <t>Dokumen kurikulum PPG Dalam Jabatan mencakup rumusan 3 dari 6 komponen</t>
  </si>
  <si>
    <t xml:space="preserve">Tidak dilengkapi dokumen kurikulum PPG Dalam Jabatan </t>
  </si>
  <si>
    <t>Dokumen kurikulum PPG Dalam Jabatan mencakup rumusan  5 dari 6 komponen</t>
  </si>
  <si>
    <t>Mata kegiatan bidang studi (Struktur kurikulum) PPG Prajabatan</t>
  </si>
  <si>
    <t xml:space="preserve">Mata kegiatan bidang studi (Struktur kurikulum) PPG Dalam Jabatan </t>
  </si>
  <si>
    <t>Ketikkan di sini penjelasan mengenai kelengkapan dokumen administrasi yang diminta</t>
  </si>
  <si>
    <t>Ketikkan di sini penjelasan mengenai dokumen kurikulum Program Studi PPG yang diusulkan</t>
  </si>
  <si>
    <t>Sesuai</t>
  </si>
  <si>
    <t>Tidak Sesuai</t>
  </si>
  <si>
    <t>Ketikkan disini penjelasan mengenai rekognisi (RPL) yang ditujukan kepada mahasoswa program Pra Jabatan</t>
  </si>
  <si>
    <t>RPL mencakup 3 (tiga) aspek, beban belajar bidang studi yang ditempuh melalui RPL maks 40% dari keseluruhan beban belajar bidang studi, dan dilengkapi dengan panduan pelaksanaan RPL</t>
  </si>
  <si>
    <t>Beban belajar bidang studi sebagian ditempuh melalui RPL dan rancangan RPL meliputi 3 (tiga) aspek, maks sks 40% dari keseluruhan beban belajar bidang studi</t>
  </si>
  <si>
    <t>Beban belajar bidang studi antara 36 - 40 SKS yang ditempuh tanpa melalui RPL</t>
  </si>
  <si>
    <t>Beban belajar bidang studi sebagian ditempuh melalui RPL dan rancangan RPL kurang dari 3 (tiga) aspek</t>
  </si>
  <si>
    <t>Sebagian beban belajar bidang studi ditempuh melalui RPL tetapi tanpa ada penjelasan dan panduan penyelenggaraan RPL atau RPL &gt; 40% sks</t>
  </si>
  <si>
    <t>Rancangan pembelajaran mencakup 5 (lima) aspek dimana penjelasan mengenai rancangan sistem penilaiannya mencakup aspek lokakarya/workshop, PPL, dan kehidupan bermasyarakat di asrama dan dokumen diunggah ke silemkerma</t>
  </si>
  <si>
    <t>Rancangan pembelajaran mencakup 5 (lima) aspek dimana penjelasan mengenai rancangan sistem penilaiannya hanya mencakup aspek lokakarya/workshop dan PPL dan dokumen diunggah ke silemkerma</t>
  </si>
  <si>
    <t>Rancangan pembelajaran mencakup 5 (lima) aspek dimana penjelasan mengenai rancangan sistem penilaiannya hanya mencakup aspek lokakarya/workshop saja dan dokumen diunggah ke silemkerma</t>
  </si>
  <si>
    <t>Rancangan pembelajaran mencakup 5 (lima) aspek dan dokumen tidak diunggah</t>
  </si>
  <si>
    <t>Tidak ada rancangan pembelajaran atau rancangan pembelajaran tidak sesuai dengan instrumen</t>
  </si>
  <si>
    <t xml:space="preserve">                                                                                                      </t>
  </si>
  <si>
    <t>Rancangan Pedoman Praktik Pengalaman Lapangan (PPL) di sekolah dan/atau Praktik Industri dibedakan untuk usul bidang studi umum dan bidang studi vokasi atau vokasi khusus/kolaboratif sebagai berikut:
a) Rancangan pedoman PPL di sekolah untuk usul bidang studi umum; atau
b) Rancangan pedoman PPL dan rancangan pedoman praktik industri untuk usul bidang studi vokasi dan vokasi khusus/kolaboratif.</t>
  </si>
  <si>
    <t>Ketikkan disini penjelasan mengenai rancangan pedoman praktik PPL</t>
  </si>
  <si>
    <t>Pedoman Praktik Pengalaman Lapangan (PPL) di Sekolah dan Praktik Industri di DU/DI masing-masing berisi:
a) Pengertian/Ruang lingkup
b) Tujuan Umum dan Khusus
c) Sistem, Prosedur, dan Kegiatan
d) Pelaksanaan praktik (tahap-tahap yang dilakukan mahasiswa)
e) Penilaian
Rancangan Pedoman PPL/PPI dilengkapi Memorandum of Understanding (MoU)/Perjanjian Kerja sama (PKS) dengan Sekolah Lab/Sekolah Mitra/DUDI untuk penyelenggaraan proses pembelajaran</t>
  </si>
  <si>
    <t>Rancangan Pedoman Praktik Pengalaman Lapangan (PPL) di sekolah dan/atau Praktik Industri di dunia industri, dunia usaha, dan dunia kerja mencakup 5 (lima) aspek dan dilengkapi dengan MoU dan MoA</t>
  </si>
  <si>
    <t>Rancangan Pedoman Praktik Pengalaman Lapangan (PPL) di sekolah dan/atau Praktik Industri di dunia industri, dunia usaha, dan dunia kerja mencakup 5 (lima) aspek dan dilengkapi dengan MoU atau MoA</t>
  </si>
  <si>
    <t>Rancangan Pedoman Praktik Pengalaman Lapangan (PPL) di sekolah dan/atau Praktik Industri di dunia industri, dunia usaha, dan dunia kerja mencakup 4 (empat) aspek pertama dan dilengkapi dengan MoU atau MoA</t>
  </si>
  <si>
    <t>Tidak ada rancangan pedoman Praktik Pengalaman Lapangan/Praktik Pengalaman Industri</t>
  </si>
  <si>
    <t xml:space="preserve">Rancangan  rekognisi pembelajaran lampau (RPL) yang ditujukan untuk memberikan pengakuan dalam satuan SKS dari calon mahasiswa program PPG Prajabatan yang sekurang-kurangnya berisi aspek sebagai berikut: 
a. Mekanisme pemberian RPL 
b. Jenis kegiatan yang dapat diakui melalui RPL 
c. Jumlah SKS yang dapat diakui melalui RPL
Jumlah SKS yang dapat diakui melalui RPL sesuai ketentuan perundangan-undangan </t>
  </si>
  <si>
    <t>Ketikkan disini penjelasan mengenai profil lulusan</t>
  </si>
  <si>
    <t>Ketikkan disini penjelasan mengani rancangan proses pembelajaran</t>
  </si>
  <si>
    <t>Organisasi dan Tata Kerja Unit Pengelola Program Studi</t>
  </si>
  <si>
    <t>3.1.1</t>
  </si>
  <si>
    <t>Ketikkan disini penjelasan tentang rancangan tata kerja dan organisasi yang mencakup lima aspek</t>
  </si>
  <si>
    <t>Struktur organisasi memenuhi 5 (lima) aspek dan dilengkapi dengan tata kerja UPPS yang memperlihatkan kedudukan dan tata hubungan antara program studi yang diusulkan dan unit organisasi yang ada pada UPPS</t>
  </si>
  <si>
    <t>Struktur organisasi memenuhi 4 (empat) aspek pertama dan dilengkapi dengan tata kerja UPPS yang memperlihatkan kedudukan dan tata hubungan antara program studi yang diusulkan dan unit organisasi yang ada pada UPPS</t>
  </si>
  <si>
    <t>Struktur organisasi memenuhi 3 (tiga) aspek pertama dan dilengkapi dengan tata kerja UPPS yang memperlihatkan kedudukan dan tata hubungan antara program studi yang diusulkan dan unit organisasi yang ada pada UPPS</t>
  </si>
  <si>
    <t>Struktur organisasi memenuhi kurang dari 3 (tiga) aspek pertama dan tidak dilengkapi dengan tata kerja UPPS yang memperlihatkan kedudukan dan tata hubungan antara program studi yang diusulkan dan unit organisasi yang ada pada UPPS</t>
  </si>
  <si>
    <r>
      <t xml:space="preserve">Tidak menjelaskan rencana struktur organisasi dan tata kerja </t>
    </r>
    <r>
      <rPr>
        <b/>
        <sz val="11"/>
        <rFont val="Arial Narrow"/>
        <family val="2"/>
      </rPr>
      <t>UPPS</t>
    </r>
  </si>
  <si>
    <t>3.1.2</t>
  </si>
  <si>
    <t>Perwujudan good governance melalui lima pilar tata pamong mampu menjamin terwujudnya visi, terlaksanakannya misi, tercapainya tujuan, dan berhasilnya strategi yang digunakan secara: 1) kredibel, 2) transparan, 3) akuntabel, 4) bertanggungjawab, dan 5) adil</t>
  </si>
  <si>
    <t>Ketikkan disini penjelasan tentang rancangan tata kelola yang mencakup lima aspek</t>
  </si>
  <si>
    <t>Perwujudan good governance melalui lima pilar tata pamong memenuhi 5 (lima) aspek</t>
  </si>
  <si>
    <t>Perwujudan good governance melalui lima pilar tata pamong memenuhi 4 (empat) aspek</t>
  </si>
  <si>
    <t>Perwujudan good governance melalui lima pilar tata pamong memenuhi 3 (tiga) aspek</t>
  </si>
  <si>
    <t>Perwujudan good governance melalui lima pilar tata pamong memenuhi aspek 1 dan 2</t>
  </si>
  <si>
    <r>
      <t xml:space="preserve">Tidak menjelaskan rencana perwujudan </t>
    </r>
    <r>
      <rPr>
        <i/>
        <sz val="11"/>
        <rFont val="Arial Narrow"/>
        <family val="2"/>
      </rPr>
      <t>good governance</t>
    </r>
  </si>
  <si>
    <t>Sistem Penjaminan Mutu Internal</t>
  </si>
  <si>
    <t xml:space="preserve">3.2.1 </t>
  </si>
  <si>
    <t>Jelaskan keterlaksanaan sistem penjaminan mutu internal Program Studi PPG</t>
  </si>
  <si>
    <t>UPPS telah melaksanakan SPMI yang memenuhi 5 aspek dan dilengkapi dengan dokumen kebijakan SPMI dan Laporan kegiatan audit mutu internal perguruan tinggi yang mutakhir</t>
  </si>
  <si>
    <t>UPPS telah melaksanakan SPMI yang memenuhi aspek nomor 1 sampai dengan 4 dan dilengkapi dengan dokumen kebijakan SPMI dan Laporan kegiatan audit mutu internal perguruan tinggi yang mutakhir</t>
  </si>
  <si>
    <t>UPPS telah melaksanakan SPMI yang memenuhi aspek nomor 1 sampai dengan 3 dan dilengkapi dengan dokumen kebijakan SPMI dan Laporan kegiatan audit mutu internal perguruan tinggi yang mutakhir</t>
  </si>
  <si>
    <t>Tidak ada skor 1</t>
  </si>
  <si>
    <t>Keterlaksanaan Sistem Penjaminan Mutu Internal kurang dari 3 (tiga) aspek</t>
  </si>
  <si>
    <t>3.2.2</t>
  </si>
  <si>
    <t xml:space="preserve">Ketikkan disini penjelasan mengenai rencana sistem penjaminan mutu bidang studi </t>
  </si>
  <si>
    <t>Struktur organisasi dan tata kerja Unit Pengelola Program Studi memperlihatkan kedudukan dan tata hubungan antara program studi dan unsur-unsur yang ada di unit pengelola program studi sesuai dengan ketentuan peraturan perundang-undangan.
Unit pengelola program studi berfungsi sebagai koordinator penyelenggaraan PPG seluruh bidang studi. Struktur organisasi Unit Pengelola Program Studi mencakup aspek: 
a. Lima unsur unit pengelola program studi: 
   1) unsur penyusun kebijakan; 
   2) unsur pelaksana akademik; 
   3) unsur pengawas dan penjaminan mutu; 
   4) unsur penunjang akademik atau sumber belajar; dan 
   5) unsur pelaksana administrasi atau tata usaha; dan 
b. penjelasan tata kerja dan tata hubungan</t>
  </si>
  <si>
    <r>
      <t xml:space="preserve">Keterlaksanaan Sistem Penjaminan Mutu Internal di Unit Pengelola Program Studi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dan 5) memiliki </t>
    </r>
    <r>
      <rPr>
        <i/>
        <sz val="11"/>
        <color rgb="FF000000"/>
        <rFont val="Arial Narrow"/>
        <family val="2"/>
      </rPr>
      <t>external benchmarking</t>
    </r>
    <r>
      <rPr>
        <sz val="11"/>
        <color indexed="8"/>
        <rFont val="Arial Narrow"/>
        <family val="2"/>
      </rPr>
      <t xml:space="preserve"> dalam peningkatan mutu (</t>
    </r>
    <r>
      <rPr>
        <b/>
        <sz val="11"/>
        <color rgb="FF000000"/>
        <rFont val="Arial Narrow"/>
        <family val="2"/>
      </rPr>
      <t>jika ada</t>
    </r>
    <r>
      <rPr>
        <sz val="11"/>
        <color rgb="FF000000"/>
        <rFont val="Arial Narrow"/>
        <family val="2"/>
      </rPr>
      <t>)</t>
    </r>
    <r>
      <rPr>
        <sz val="11"/>
        <color indexed="8"/>
        <rFont val="Arial Narrow"/>
        <family val="2"/>
      </rPr>
      <t>.
Keterlaksanaan Sistem Penjaminan Mutu Internal dilengkapi dengan dokumen kebijakan SPMI dan Laporan kegiatan audit mutu internal perguruan tinggi yang mutakhir. Dalam hal program studi PPG telah diselenggarakan paling sedikit 1 (satu) tahun, laporan kegiatan audit mutu internal perguruan tinggi harus sudah mencakup audit internal pada program studi PPG.</t>
    </r>
  </si>
  <si>
    <t>Ketikkan di sini komentar, masukan, dan saran dari evaluator berdasarkan evaluasi berkas usulan yang telah dilakukan.</t>
  </si>
  <si>
    <t>Profil lulusan program studi PPG sesuai dengan Peraturan Direktur Jenderal Guru dan Tenaga Kependidikan Nomor 2662/B.B1/Hk/2020 Tentang Petunjuk Teknis Program Pendidikan Profesi Guru Dalam Jabatan.</t>
  </si>
  <si>
    <t xml:space="preserve">Rumusan capaian pembelajaran lulusan program studi PPG mencakup 7 (tujuh) aspek sebagaimana tercantum dalam Peraturan Direktur Jenderal Guru dan Tenaga Kependidikan Nomor 2662/B.B1/Hk/2020 </t>
  </si>
  <si>
    <t>Dokumen kurikulum PPG Dalam Jabatan mencakup rumusan 1) Profil lulusan, 2) Capaian Pembelajaran, 3) Struktur kurikulum (Matakuliah/ Kegiatan dan Bobot), 4) Sistem Pembelajaran, 5) Sistem Penilaian, dan 6) Mekanisme RPL</t>
  </si>
  <si>
    <t>Rancangan Pedoman Kehidupan Bermasyarakat di Asrama/Sarana Lain Yang Sejenis  mencakup:
1. Rencana aktivitas yang akan dilakukan di asrama
2. Tata kelola asrama (tata tertib, pengelola asrama dari pihak penanggung jawab asrama, pengaturan ruang dll)
3. Sarana dan prasarana yang tersedia untuk mendukung aktivitas yang akan dilaksanakan
4. Organisasi mahasiswa penghuni asrama</t>
  </si>
  <si>
    <t>Rancangan pedoman kehidupan bermasyarakat di asrama atau sarana lain yang sejenis mencakup minimal 4 hal di atas</t>
  </si>
  <si>
    <t>Rancangan pedoman kehidupan bermasyarakat di asrama atau sarana lain yang sejenis mencakup 3 dari 4 hal di atas</t>
  </si>
  <si>
    <t>Rancangan pedoman kehidupan bermasyarakat di asrama atau sarana lain yang sejenis mencakup 2 dari 4 hal di atas</t>
  </si>
  <si>
    <t>Rancangan pedoman kehidupan bermasyarakat di asrama atau sarana lain yang sejenis mencakup 1 dari 4 hal di atas</t>
  </si>
  <si>
    <t>Tida ada dokumen rancangan pedoman kehidupan bermasyarakat di asrama atau sarana lain yang sejenis</t>
  </si>
  <si>
    <t xml:space="preserve">Ketikkan disini penjelasan mengani rancangan Pedoman Kehidupan Bermasyarakat di Asrama/Sarana Lain Yang Sejenis </t>
  </si>
  <si>
    <t>Rancangan Sistem Penjaminan Mutu Internal penyelenggaraan program studi PPG</t>
  </si>
  <si>
    <t>Laboratorium Pembelajaran Mikro (gunakan data Butir 3.3.1)</t>
  </si>
  <si>
    <t>Pusat Sumber Belajar Terintegrasi dengan Teknologi Informasi dan Komunikasi (TIK) (gunakan data Butir 3.3.1)</t>
  </si>
  <si>
    <t>Rancangan Proses Pembelajaran dan penilaian mencakup aspek 1) lokakarya/ workshop, 2) praktik pengalaman lapangan, 3) kehidupan bermasyarakat di asrama, 4) sistem penilaian butir 1) s.d 3), 5) upaya menjamin keotentikan peserta kuliah dan ujian</t>
  </si>
  <si>
    <t>Rancangan penjaminan mutu pada penyelenggaraan program studi PPG mencakup standar SPMI dan SOP sesuai dengan standar pendidikan yang relevan dengan program studi PPG yang diusulkan dan dilengkapi dengan dokumen rancangan pelaksanaan penjaminan mutu bidang studi.</t>
  </si>
  <si>
    <t>Rancangan penjaminan mutu pada penyelenggaraan program studi PPG mencakup standar SPMI, SOP dan formulir SPMI sesuai dengan standar pendidikan yang relevan dengan program studi PPG yang diusulkan dan dilengkapi dengan dokumen rancangan pelaksanaan penjaminan mutu bidang studi.</t>
  </si>
  <si>
    <t>Rancangan penjaminan mutu pada penyelenggaraan program studi PPG mencakup standar SPMI, SOP dan formulir SPMI sesuai dengan standar pendidikan yang relevan dengan program studi PPG yang diusulkan dan standar lainnya yang relevan (kerja sama, kemahasiswaan, kehidupan bermasyarakat dan lain-lain) dan dilengkapi dengan dokumen rancangan pelaksanaan penjaminan mutu bidang studi.</t>
  </si>
  <si>
    <t>Tidak ada uraian maupun dokumen rancangan penjaminan mutu program studi PPG</t>
  </si>
  <si>
    <t>Hanya ada uraian mengenai rancangan penjaminan mutu pada penyelenggaraan program studi PPG.</t>
  </si>
  <si>
    <t>Ketikkan disini penjelasan mengenai sistem penilaian</t>
  </si>
  <si>
    <t>Bagian ini berisi uraian tentang sistem penilaian (meliputi aspek: 1) prinsip, 2) komponen, 3) teknik dan instrumen, 4) mekanisme dan prosedur, 5) pelaksanaan, 6) pelaporan dan 7) kriteria kelulusan mahasiswa). Komponen penilaian mencakup paling sedikit: 
• Lokakarya atau workshop (proses, produk, peer teaching)
• PPL dan/atau PI
• Kehidupan berasrama
• Uji kinerja dan uji pengetahuan</t>
  </si>
  <si>
    <t>Penjelasan sistem penilaian mencakup aspek 2) - 4) dan mencakup 4 komponen</t>
  </si>
  <si>
    <t>Penjelasan sistem penilaian mencakup aspek 1) - 7) dan mencakup 4 komponen atau lebih</t>
  </si>
  <si>
    <t>Penjelasan sistem penilaian mencakup aspek 1) - 5) dan mencakup 4 komponen atau lebih</t>
  </si>
  <si>
    <t>Penjelasan sistem penilaian mencakup kurang dari 3 aspek dan kurang dari 4 komponen</t>
  </si>
  <si>
    <t>Tidak menjelaskan sistem penilaian</t>
  </si>
  <si>
    <t>Sekolah Lab dengan akreditasi B</t>
  </si>
  <si>
    <t>Sekolah Lab dengan akreditasi A</t>
  </si>
  <si>
    <t>Total Nilai (terboboti) yang diperoleh</t>
  </si>
  <si>
    <t>Persyaratan administratif</t>
  </si>
  <si>
    <t>Simpulan</t>
  </si>
  <si>
    <t>Persyaratan Substansi Kurikulum (Rumusan Profil dan Capaian Pembelajaran  Lulusan PS PPG)</t>
  </si>
  <si>
    <t>Kurikulum (kelengkapan dokumen kurikulum)</t>
  </si>
  <si>
    <t>Rancangan Proses Pembelajaran</t>
  </si>
  <si>
    <t xml:space="preserve">Rancangan Pedoman Kehidupan Bermasyarakat di Asrama/Sarana Lain Yang Sejenis </t>
  </si>
  <si>
    <t>Rancangan Pedoman Praktik Pengalaman Lapangan (PPL) di sekolah dan/atau Praktik Industri dibedakan untuk usul bidang studi umum dan bidang studi vokasi atau vokasi khusus/kolaboratif</t>
  </si>
  <si>
    <t>Uraian tentang sistem penilaian</t>
  </si>
  <si>
    <t>Rancangan  rekognisi pembelajaran lampau (RPL)</t>
  </si>
  <si>
    <t>Jumlah dan kualifikasi tenaga kependidikan</t>
  </si>
  <si>
    <t>Perwujudan good governance melalui lima pilar tata pamong mampu menjamin terwujudnya visi, terlaksanakannya misi, tercapainya tujuan, dan berhasilnya strategi yang digunakan</t>
  </si>
  <si>
    <t>Laboratorium Pembelajaran Mikro</t>
  </si>
  <si>
    <t>Pusat Sumber Belajar Terintegrasi dengan Teknologi Informasi dan Komunikasi (TIK)</t>
  </si>
  <si>
    <t>Sekolah Lab</t>
  </si>
  <si>
    <t>Sekolah Mitra</t>
  </si>
  <si>
    <t xml:space="preserve">Komentar Umum Penilaian Seluruh Kriteria: </t>
  </si>
  <si>
    <t>Sekolah Mitra (dari "hitung_F1B")</t>
  </si>
  <si>
    <t>Kesesuaian jenjang sekolah Lab/Mitra dengan bidang studi</t>
  </si>
  <si>
    <t>1.1.1.2</t>
  </si>
  <si>
    <t>1.1.1.3</t>
  </si>
  <si>
    <t>1.1.1.4 
&amp;
1.1.2.2</t>
  </si>
  <si>
    <t>2.4</t>
  </si>
  <si>
    <t>Struktur Organisasi dan Tata Kerja Unit Pengelola Program Studi</t>
  </si>
  <si>
    <t>1.1.1</t>
  </si>
  <si>
    <t>1.1.2</t>
  </si>
  <si>
    <t>1.2</t>
  </si>
  <si>
    <t>2.2</t>
  </si>
  <si>
    <t>Jumlah sekolah lab/mitra terakre-ditasi B</t>
  </si>
  <si>
    <t>Jumlah sekolah lab/mitra terakre-ditasi A</t>
  </si>
  <si>
    <t>3.2.1</t>
  </si>
  <si>
    <t>Versi 8 Mei 2021</t>
  </si>
  <si>
    <t>Nomor</t>
  </si>
  <si>
    <t>Sub-Elemen</t>
  </si>
  <si>
    <t>Skor/Nilai</t>
  </si>
  <si>
    <t>Penilaian</t>
  </si>
  <si>
    <t>Indikator</t>
  </si>
  <si>
    <t>1. Kurikulum</t>
  </si>
  <si>
    <t xml:space="preserve"> Dokumen Kurikulum PPG Prajabatan</t>
  </si>
  <si>
    <t>Diminta</t>
  </si>
  <si>
    <t>Kelengkapan dan kejelasan rumusan dan kesesuaian dokumen kurikulum PPG Prajabatan dengan Standar Kompetensi Guru Profesional.</t>
  </si>
  <si>
    <t>Dokumen kurikulum PPG Prajabatan berisi  rumusan 1) Profil lulusan, 2) Capaian Pembelajaran, 3) Struktur kurikulum (Matakuliah/Kegiatan dan Bobot), 4) Sistem Pembelajaran, 5) Sistem Penilaian, dan 6) Mekanisme RPL</t>
  </si>
  <si>
    <t>Tidak dilengkapi dokumen kurikulum PPG Prajabatan</t>
  </si>
  <si>
    <t>Dokumen Kurikulum PPG Dalam Jabatan</t>
  </si>
  <si>
    <t>Kelengkapan dan kejelasan rumusan dan kesesuaian dokumen kurikulum PPG Dalam Jabatan dengan Standar Kompetensi Guru Profesional.</t>
  </si>
  <si>
    <t>Tidak dilengkapi dokumen kurikulum PPG Dalam Jabatan</t>
  </si>
  <si>
    <t>1.1 Struktur Kurikulum</t>
  </si>
  <si>
    <t>1.1.1 Struktur Kurikulum Program Studi PPG Prajabatan</t>
  </si>
  <si>
    <r>
      <t xml:space="preserve">Kejelasan 1).  Uraian  dan kelengkapan isian tabel beban belajar pada setiap bidang studi yang diusulkan, 2) Proses pembelajaran, 3) Sistem penilaian, 4) Mekanisme rekognisi pengalaman lampau. </t>
    </r>
    <r>
      <rPr>
        <b/>
        <sz val="12"/>
        <rFont val="Arial Narrow"/>
        <family val="2"/>
      </rPr>
      <t>Beban belajar</t>
    </r>
    <r>
      <rPr>
        <sz val="12"/>
        <rFont val="Arial Narrow"/>
        <family val="2"/>
      </rPr>
      <t xml:space="preserve"> setiap bidang studi berjumlah antara 36-40 sks dan mencakup: (1) Mata Kegiatan Umum/Pendalaman Materi, (2) Lokakarya Pengembangan Perangkat Pembelajaran, dan (3) Praktik Pengalaman Lapangan dan/atau Praktik Industri. </t>
    </r>
    <r>
      <rPr>
        <b/>
        <sz val="12"/>
        <rFont val="Arial Narrow"/>
        <family val="2"/>
      </rPr>
      <t xml:space="preserve">Rancangan Proses Pembelajaran </t>
    </r>
    <r>
      <rPr>
        <sz val="12"/>
        <rFont val="Arial Narrow"/>
        <family val="2"/>
      </rPr>
      <t xml:space="preserve">mencakup aspek 1) lokakarya/ workshop, 2) praktik pengalaman lapangan, 3) kehidupan bermasyarakat di asrama, 4) penilaian butir 1) s.d 3), 5) upaya menjamin keotentikan peserta kuliah dan ujian. </t>
    </r>
    <r>
      <rPr>
        <b/>
        <sz val="12"/>
        <rFont val="Arial Narrow"/>
        <family val="2"/>
      </rPr>
      <t>Sistem Penilaian</t>
    </r>
    <r>
      <rPr>
        <sz val="12"/>
        <rFont val="Arial Narrow"/>
        <family val="2"/>
      </rPr>
      <t xml:space="preserve">. berisi uraian tentang sistem penilaian (prinsip, komponen, teknik dan instrumen, mekanisme dan prosedur, pelaksanaan, pelaporan dan kriteria kelulusan mahasiswa). 
Komponen penilaian mencakup paling sedikit: 
• Lokakarya atau workshop (proses, produk, peer teaching)
• PPL dan/atau PI
• Kehidupan berasrama
• Uji kinerja dan uji pengetahuan
</t>
    </r>
    <r>
      <rPr>
        <b/>
        <sz val="12"/>
        <rFont val="Arial Narrow"/>
        <family val="2"/>
      </rPr>
      <t xml:space="preserve">Mekanisme rekognisi pengalaman lampau </t>
    </r>
    <r>
      <rPr>
        <sz val="12"/>
        <rFont val="Arial Narrow"/>
        <family val="2"/>
      </rPr>
      <t>berisi uraian tentang panduan penyelenggaraan rekognisi pengalaman lampau yang dilaksanakan oleh Program Studi PPG sebagai bagian dari pemenuhan beban belajar. Dokumen rancangan panduan penyelenggaraan rekognisi pengalaman lampau (bila diselenggarakan) dilampirkan.</t>
    </r>
  </si>
  <si>
    <t>Uraian mencakup tentang beban belajar, rancangan proses pembelajaran, sistem penilaian, dan mekanisme rekognisi pengalaman lampau (apabila ada). Dilengkapi dengan dokumen pedoman rekognisi pengalaman lampau.</t>
  </si>
  <si>
    <t>tidak ada skor 3</t>
  </si>
  <si>
    <t>Uraian mencakup tentang beban belajar, rancangan proses pembelajaran, sistem penilaian, dan mekanisme rekognisi pengalaman lampau (apabila ada)</t>
  </si>
  <si>
    <t>Uraian mencakup kurang dari 3 aspek</t>
  </si>
  <si>
    <t>Tidak ada uraian mengenai struktur kurikulum program studi PPG Prajabatan</t>
  </si>
  <si>
    <t>1.1.2 Struktur Kurikulum Program Studi PPG Dalam Jabatan</t>
  </si>
  <si>
    <r>
      <t xml:space="preserve">Kejelasan 1).  Uraian  dan kelengkapan isian tabel beban belajar pada setiap bidang studi yang diusulkan, 2) Proses pembelajaran, 3) Sistem penilaian, 4) Mekanisme rekognisi pengalaman lampau. </t>
    </r>
    <r>
      <rPr>
        <b/>
        <sz val="12"/>
        <rFont val="Arial Narrow"/>
        <family val="2"/>
      </rPr>
      <t>Beban belajar</t>
    </r>
    <r>
      <rPr>
        <sz val="12"/>
        <rFont val="Arial Narrow"/>
        <family val="2"/>
      </rPr>
      <t xml:space="preserve"> setiap bidang studi berjumlah antara 36-40 sks dan mencakup: (1) Mata Kegiatan Umum/Pendalaman Materi, (2) Lokakarya Pengembangan Perangkat Pembelajaran, dan (3) Praktik Pengalaman Lapangan dan/atau Praktik Industri. </t>
    </r>
    <r>
      <rPr>
        <b/>
        <sz val="12"/>
        <rFont val="Arial Narrow"/>
        <family val="2"/>
      </rPr>
      <t xml:space="preserve">Rancangan Proses Pembelajaran </t>
    </r>
    <r>
      <rPr>
        <sz val="12"/>
        <rFont val="Arial Narrow"/>
        <family val="2"/>
      </rPr>
      <t xml:space="preserve">mencakup aspek 1) lokakarya/ workshop, 2) praktik pengalaman lapangan, 3) kehidupan bermasyarakat di asrama, 4) penilaian butir 1) s.d 3), 5) upaya menjamin keotentikan peserta kuliah dan ujian. </t>
    </r>
    <r>
      <rPr>
        <b/>
        <sz val="12"/>
        <rFont val="Arial Narrow"/>
        <family val="2"/>
      </rPr>
      <t>Sistem Penilaian</t>
    </r>
    <r>
      <rPr>
        <sz val="12"/>
        <rFont val="Arial Narrow"/>
        <family val="2"/>
      </rPr>
      <t xml:space="preserve">. berisi uraian tentang sistem penilaian (prinsip, komponen, teknik dan instrumen, mekanisme dan prosedur, pelaksanaan, pelaporan dan kriteria kelulusan mahasiswa). 
Komponen penilaian mencakup paling sedikit: 
(1)  Lokakarya atau workshop (proses, produk, peer teaching) (2) PPL dan/atau PI, (3) Kehidupan berasrama, (4) Uji kinerja dan uji pengetahuan
</t>
    </r>
    <r>
      <rPr>
        <b/>
        <sz val="12"/>
        <rFont val="Arial Narrow"/>
        <family val="2"/>
      </rPr>
      <t xml:space="preserve">Mekanisme rekognisi pengalaman lampau  </t>
    </r>
    <r>
      <rPr>
        <sz val="12"/>
        <rFont val="Arial Narrow"/>
        <family val="2"/>
      </rPr>
      <t>berisi uraian tentang panduan penyelenggaraan rekognisi pengalaman lampau yang dilaksanakan oleh Program Studi PPG sebagai bagian dari pemenuhan beban belajar. Dokumen rancangan panduan penyelenggaraan rekognisi pengalaman lampau (bila diselenggarakan) dilampirkan.</t>
    </r>
  </si>
  <si>
    <t xml:space="preserve">Uraian mencakup tentang beban belajar, rancangan proses pembelajaran, sistem penilaian, dan mekanisme rekognisi pengalaman lampau (apabila ada). Dilengkapi dengan dokumen pedoman rekognisi pengalaman lampau </t>
  </si>
  <si>
    <t xml:space="preserve">Uraian mencakup tentang beban belajar, rancangan proses pembelajaran, sistem penilaian, dan mekanisme rekognisi pengalaman lampau </t>
  </si>
  <si>
    <t>Tidak ada uraian mengenai struktur kurikulum program studi PPG Dalam Jabatan</t>
  </si>
  <si>
    <t>Profil Lulusan</t>
  </si>
  <si>
    <t>Merupakan persyaratan mutlak, jika SESUAI maka usul pembukaan program studi dinyatakan MEMENUHI, dan jika TIDAK SESUAI maka usul  pembukaan program studi dinyatakan TIDAK MEMENUHI</t>
  </si>
  <si>
    <r>
      <t xml:space="preserve">Rumusan Capaian Pembelajaran </t>
    </r>
    <r>
      <rPr>
        <b/>
        <sz val="10"/>
        <color rgb="FF000000"/>
        <rFont val="Arial"/>
        <family val="2"/>
      </rPr>
      <t>Program Studi</t>
    </r>
  </si>
  <si>
    <t>Rumusan capaian pembelajaran lulusan program studi PPG mencakup 7 (tujuh) aspek sebagaimana tercantum dalam Peraturan Direktur Jenderal Guru dan Tenaga Kependidikan Nomor 2662/B.B1/Hk/2020</t>
  </si>
  <si>
    <t>Merupakan persyaratan mutlak, jika SESUAI maka usul  pembukaan program  studi dinyatakan MEMENUHI, dan jika TIDAK SESUAI maka usul  pembukaan program stud studi dinyatakan TIDAK MEMENUHI</t>
  </si>
  <si>
    <r>
      <t xml:space="preserve">Rumusan Capaian Pembelajaran </t>
    </r>
    <r>
      <rPr>
        <b/>
        <sz val="10"/>
        <color rgb="FF000000"/>
        <rFont val="Arial"/>
        <family val="2"/>
      </rPr>
      <t>Bidang  Studi</t>
    </r>
  </si>
  <si>
    <t>Rumusan capaian pembelajaran bidang studi yang diusulkan diturunkan dari capaian pembelajaran lulusan program studi PPG</t>
  </si>
  <si>
    <t>Rumusan capaian pembelajaran bidang studi yang diusulkan diturunkan dari capaian pembelajaran lulusan program studi PPG, mencakup 7 aspek, dan semuanya relevan bidang studi</t>
  </si>
  <si>
    <t>Rumusan capaian pembelajaran bidang studi yang diusulkan diturunkan dari capaian pembelajaran lulusan program studi PPG, mencakup 7 aspek, sebagian besar relevan bidang studi</t>
  </si>
  <si>
    <t>Rumusan capaian pembelajaran bidang studi yang diusulkan diturunkan dari capaian lulusan program studi PPG dan mencakup 7 aspek</t>
  </si>
  <si>
    <t>Rumusan capaian pembelajaran bidang studi tidak sepenuhnya diturunkan dari capaian lulusan program studi PPG</t>
  </si>
  <si>
    <t>Rumusan capaian pembelajaran bidang studi yang diusulkan tidak  diturunkan dari capaian lulusan program studi PPG</t>
  </si>
  <si>
    <t>1.2 Rencana Pembelajaran Semester (untuk tiap-tiap bidang studi yang diusulkan)</t>
  </si>
  <si>
    <t>Mutu dan kelengkapan RPS (Rencana Pembelajaran Semester), yang terdiri atas RPS Pendalaman Materi, RPS Lokakarya, dan RPS PPL. Untuk PPG Vokasi/vokasi kolaboratif wajib dilengkapi RPS Pendalaman Materi Mata Kuliah bidang studi yang diusulkan misalkan Mata Kuliah Pengantar Ilmu Kehutanan untuk pengajuan penambahan bidang studi Kehutanan, dan RPS Praktik Industri</t>
  </si>
  <si>
    <t>RPS terdiri atas tiga mata kuliah/kegiatan penciri bidang studi dilengkapi RPS yang mencakup 9 (sembilan) kriteria dan menggunakan referensi yang relevan dan mutakhir</t>
  </si>
  <si>
    <t>RPS terdiri atas tiga mata kuliah/kegiatan penciri bidang studi dilengkapi RPS yang mencakup 9 (sembilan) kriteria dan menggunakan referensi yang relevan</t>
  </si>
  <si>
    <t>RPS terdiri atas tiga mata kuliah/kegiatan penciri bidang studi dilengkapi RPS yang mencakup 9 (sembilan) kriteria</t>
  </si>
  <si>
    <t>RPS terdiri atas tiga mata kuliah/kegiatan namun bukan untuk mata kegiatan penciri program studi yang diusulkan</t>
  </si>
  <si>
    <t>Tidak ada RPS atau RPS tidak sesuai dengan 9 (sembilan) kriteria</t>
  </si>
  <si>
    <t>1.3 Rancangan Pedoman Kehidupan Bermasyarakat di Asrama/Sarana Lain Yang Sejenis</t>
  </si>
  <si>
    <t xml:space="preserve">Kejelasan dan Kelengkapan uraian dan Rancangan Pedoman Kehidupan Bermasyarakat di Asrama/Sarana Lain Yang Sejenis  mencakup:
1. Rencana aktivitas yang akan dilakukan di asrama
2. Tata kelola asrama (tata tertib, pengelola asrama dari pihak penanggung jawab asrama, pengaturan ruang dll)
3. Sarana dan prasarana yang tersedia untuk mendukung aktivitas yang akan dilaksanakan
4. Organisasi mahasiswa penghuni asrama 
</t>
  </si>
  <si>
    <t>Tidak ada dokumen rancangan pedoman kehidupan bermasyarakat di asrama atau sarana lain yang sejenis</t>
  </si>
  <si>
    <t>1.4 Rancangan Pedoman Praktik Pengalaman Lapangan</t>
  </si>
  <si>
    <t>Kejelasan dan kelengkapan uraian dan Rancangan Pedoman Praktik Pengalaman Lapangan (PPL) di sekolah dan/atau Praktik Industri dibedakan untuk usul bidang studi umum dan bidang studi vokasi atau vokasi khusus/kolaboratif sebagai berikut: a) Rancangan pedoman PPL di sekolah untuk usul bidang studi umum; atau b) Rancangan pedoman PPL dan rancangan pedoman praktik industri untuk usul bidang studi vokasi dan vokasi khusus/kolaboratif. Pedoman Praktik Pengalaman Lapangan (PPL) di Sekolah dan Praktik Industri di DU/DI (untuk bidang studi vokasi dan vokasi khusus/kolaboratif )masing-masing berisi a) Pengertian/Ruang lingkup, b) Tujuan Umum dan Khusus
c) Sistem, Prosedur, dan Kegiatan, d) Pelaksanaan praktik (tahap-tahap yang dilakukan mahasiswa)
e) Penilaian. Rancangan Pedoman PPL/PPI dilengkapi Memorandum of Understanding (MoU)/Perjanjian Kerja sama (PKS) dengan Sekolah Lab/Sekolah Mitra/DUDI untuk penyelenggaraan proses pembelajaran</t>
  </si>
  <si>
    <t>Tidak ada rancangan pedoman Praktik Pengalaman Lapangan dan Praktik Pengalaman Industri</t>
  </si>
  <si>
    <t>2. Sumber Daya Manusia</t>
  </si>
  <si>
    <t>2.1 Dosen</t>
  </si>
  <si>
    <t>2.1.1 Dosen Pengelola Program Studi PPG</t>
  </si>
  <si>
    <t xml:space="preserve">Kelengkapan syarat dan kesesuaian kualifikasi pengelola program studi .
Pengelola program studi adalah dosen tetap yang bertugas mengelola Program Studi PPG dan memenuhi persyaratan sebagai berikut:
1. Ditugaskan oleh pemimpin perguruan tinggi pengusul. 
2. Memiliki kompetensi pedagogik (memiliki sertifikat pendidik)  
3. Berjumlah paling sedikit 5 (lima) orang dengan komposisi paling sedikit 2 (dua) orang berkualifikasi doktor dan lainnya berkualifikasi magister 
4. Jabatan akademik paling rendah Lektor 
5. Berlatar belakang di bidang pendidikan pada salah satu kualifikasi akademik yang dimiliki.
</t>
  </si>
  <si>
    <t>Pengelola program studi berjumlah 5 (lima) orang, semuanya memenuhi kualifikasi minimum</t>
  </si>
  <si>
    <t>Dosen pengelola program studi kurang dari 5 (lima) orang dan/atau tidak memenuhi kualifikasi minimum</t>
  </si>
  <si>
    <r>
      <t>2.1.2 Dosen Pengelola Bidang Studi</t>
    </r>
    <r>
      <rPr>
        <i/>
        <sz val="10"/>
        <color rgb="FF000000"/>
        <rFont val="Arial"/>
        <family val="2"/>
      </rPr>
      <t xml:space="preserve"> (untuk setiap bidang studi yang diusulkan bersamaan dengan usul pembukaan program studi PPG)</t>
    </r>
  </si>
  <si>
    <t xml:space="preserve">Kelengkapan syarat dan kesesuaian kualifikasi pengelola program studi . Dosen yang mengelola setiap bidang studi memenuhi persyaratan berikut: 1. Ditugaskan oleh pemimpin LPTK pengusul; 2. Berjumlah paling sedikit sedikit 2 (dua) orang, berkualifikasi paling rendah magister atau magister terapan, dengan jabatan akademik paling rendah lektor pada bidang ilmu yang relevan dengan bidang studi yang diusulkan; 3.      Pengelola bidang studi vokasi khusus/kolaboratif berasal dari LPTK pengusul dan dari program studi atau perguruan tinggi mitra; </t>
  </si>
  <si>
    <t xml:space="preserve">Dosen pengelola bidang studi 2 (dua) orang, memenuhi kualifikasi minimum dan sesuai ketentuan,  salah satu berkualifikasi doktor kependidikan </t>
  </si>
  <si>
    <t>Dosen pengelola bidang  studi berjumlah 2 (dua) orang, semuanya memenuhi kualifikasi minimum dan sesuai ketentuan</t>
  </si>
  <si>
    <t>Dosen pengelola bidang studi kurang dari 2 (dua) orang dan/atau tidak memenuhi kualifikasi minimum dan/atau tidak memenuhi ketentuan</t>
  </si>
  <si>
    <t>2.2 Guru Pamong (untuk setiap bidang studi yang diusulkan bersamaan dengan usul pembukaan program studi PPG)</t>
  </si>
  <si>
    <t>Kelengkapan syarat dan kesesuaian kualifikasi guru pamong. Guru pamong adalah guru yang ditugasi oleh sekolah lab/sekolah mitra yang memenuhi persyaratan sebagai berikut: 1. Berkualifikasi akademik paling rendah sarjana atau sarjana terapan; 2. Memiliki sertifikat pendidik profesional; 3. Memiliki jabatan fungsional guru serendah-rendahnya Guru Madya menurut peraturan terbaru; dan 4. Memiliki latar belakang pendidikan yang sebidang dengan bidang studi/mata pelajaran yang diampu, dan bidang studi/mata pelajaran yang diajarkan oleh mahasiswa yang dibimbing. Jumlah guru pamong paling sedikit 2 (dua) orang untuk setiap bidang studi yang diusulkan dan setiap penambahan mahasiswa harus tetap menjaga nisbah 1 (satu) guru pamong untuk paling banyak 10 orang mahasiswa.</t>
  </si>
  <si>
    <t>Guru pamong berjumlah 2 (dua)  orang atau lebih (untuk paling banyak 20 mahasiswa PPG), berkualifikasi paling rendah sarjana atau sarjana terapan, memiliki sertifikat pendidik profesional, paling sedikit salah satu guru pamong memiliki jabatan fungsional lebih tinggi dari guru madya</t>
  </si>
  <si>
    <t>Guru pamong berjumlah 2 (dua) orang atau lebih (untuk paling banyak 20 mahasiswa PPG), berkualifikasi paling rendah sarjana atau sarjana terapan, memiliki sertifikat pendidik profesional, berjabatan fungsional guru madya dan paling sedikit salah satu guru pamong memiliki kualifikasi magister atau doktor</t>
  </si>
  <si>
    <t>Guru pamong berjumlah 2 (dua) orang (untuk paling banyak 20 mahasiswa PPG), semuanya memenuhi persyaratan minimum (berkualifikasi akademik sarjana atau sarjana terapan, memiliki sertifikat pendidik profesional, berjabatan fungsional guru madya)</t>
  </si>
  <si>
    <t>Guru pamong tidak memenuhi jumlah dan/atau persyatayan minimum</t>
  </si>
  <si>
    <t>2.3 Pembimbing Lapangan/ Tutor (wajib untuk setiap bidang studi vokasi atau vokasi khusus/kolaboratif)</t>
  </si>
  <si>
    <t xml:space="preserve">Kelengkapan syarat dan kualifikasi pembimbing lapangan/tutor. Pembimbing lapangan/tutor berfungsi untuk membantu proses pembelajaran pada program studi PPG di LPTK penyelenggara maupun tempat belajar lainnya (dunia industri, dunia usaha, dan dunia kerja), misalnya bengkel, studio, industri, dll. Syarat menjadi pembimbing lapangan/tutor adalah:
• Berijazah paling rendah Diploma Tiga dengan pengalaman bekerja paling sedikit 5 tahun
• Memiliki sertifikat kompetensi sesuai bidang studi yang diusulkan
</t>
  </si>
  <si>
    <t>Pembimbing lapangan/Tutor berjumlah 2 (dua) orang atau lebih, berkualifikasi paling rendah Sarjana atau Terapan, dan  memiliki sertifikat kompetensi sesuai bidang studi yang diusulkan</t>
  </si>
  <si>
    <t>Pembimbing lapangan/Tutor berjumlah 2 (dua) orang atau lebih, memenuhi persyaratan minimum (berkualifikasi Diploma Tiga,  memiliki sertifikat kompetensi sesuai bidang studi yang diusulkan)</t>
  </si>
  <si>
    <t>Pembimbing lapangan/Tutor berjumlah 1 (satu) orang, memenuhi persyaratan minimum (berkualifikasi Diploma Tiga,  memiliki sertifikat kompetensi sesuai bidang studi yang diusulkan)</t>
  </si>
  <si>
    <t>Tidak ada Pembimbing lapangan/Tutor atau tidak memenuhi persyaratan minimum  (berkualifikasi Diploma Tiga,  memiliki sertifikat kompetensi sesuai bidang studi yang diusulkan)</t>
  </si>
  <si>
    <t>2.4 Tenaga Kependidikan</t>
  </si>
  <si>
    <t xml:space="preserve">Pemenuhan jumlah dan kualifikasi tenaga kependidikan.
Jumlah dan kualifikasi tenaga kependidikan: a. berkualifikasi akademik paling rendah lulusan program diploma tiga yang sesuai dengan kualifikasi tugas pokok dan fungsinya, b. memiliki sertifikat kompetensi sesuai dengan bidang tugas dan keahliannya (tenaga kependidikan yang memerlukan keahlian khusus), c. berusia paling tua 56 (lima puluh enam) tahun, d. bersedia bekerja penuh waktu selama 37,5 (tiga puluh tujuh koma lima) jam per minggu,  e. jumlah tenaga kependidikan  paling sedikit berjumlah 2 (dua) orang dan disesuaikan dengan kebutuhan Program Studi PPG serta kondisi unit pengelola Program Studi PPG
</t>
  </si>
  <si>
    <t>Jumlah tenaga kependidikan lebih dari 2 (dua) orang dan 1 (satu) atau lebih berkualifikasi paling rendah sarjana</t>
  </si>
  <si>
    <t>Jumlah tenaga kependidikan lebih dari 2 (dua) orang dan memenuhi persyaratan minimal</t>
  </si>
  <si>
    <t>Jumlah dan kualifikasi tenaga kependidikan memenuhi persyaratan minimum</t>
  </si>
  <si>
    <t>3.1 Organisasi dan Tata Kerja UPPPS</t>
  </si>
  <si>
    <t>3.1.1 Struktur Organisasi dan Tata Kerja Unit Pengelola Program Studi</t>
  </si>
  <si>
    <t>Kelengkapan persyaratan dan penjelasan tentang struktur organisasi dan tata kerja Unit Pengelola Program Studi memperlihatkan kedudukan dan tata hubungan antara program studi dan unsur-unsur yang ada di unit pengelola program studi sesuai dengan ketentuan peraturan perundang-undangan. Unit pengelola program studi berfungsi sebagai koordinator penyelenggaraan PPG seluruh bidang studi. Struktur organisasi Unit Pengelola Program Studi mencakup aspek: (a).  Lima unsur unit pengelola program studi: 
1) unsur penyusun kebijakan; 
2) unsur pelaksana akademik; 
3) unsur pengawas dan penjaminan mutu; 
4) unsur penunjang akademik atau sumber belajar; dan 
5)  unsur pelaksana administrasi atau tata usaha; dan ; (b) penjelasan tata kerja dan tata hubungan</t>
  </si>
  <si>
    <t>Tidak menjelaskan rencana struktur organisasi dan tata kerja UPPS</t>
  </si>
  <si>
    <r>
      <t xml:space="preserve">3.1.2 Perwujudan </t>
    </r>
    <r>
      <rPr>
        <b/>
        <i/>
        <sz val="10"/>
        <color rgb="FF000000"/>
        <rFont val="Arial"/>
        <family val="2"/>
      </rPr>
      <t>Good Governance</t>
    </r>
  </si>
  <si>
    <t>Tidak menjelaskan rencana perwujudan good governance</t>
  </si>
  <si>
    <t>3.2.1 Sistem Penjaminan Muti Internal</t>
  </si>
  <si>
    <t>Kejelasan uraian dan kelengkapan bukti keterlaksanaan Sistem Penjaminan Mutu Internal di Unit Pengelola Program Studi berdasarkan keberadaan 5 (lima) aspek: 1) dokumen legal pembentukan unsur pelaksana penjaminan mutu;  2) ketersediaan dokumen mutu: kebijakan SPMI, manual SPMI, standar SPMI, dan formulir SPMI; 3) terlaksananya siklus penjaminan mutu (siklus PPEPP); 4) bukti sahih efektivitas pelaksanaan penjaminan mutu; dan 5) memiliki external benchmarking dalam peningkatan mutu (jika ada).  Keterlaksanaan Sistem Penjaminan Mutu Internal dilengkapi dengan dokumen kebijakan SPMI dan Laporan kegiatan audit mutu internal perguruan tinggi yang mutakhir.</t>
  </si>
  <si>
    <t>3.2.2 Rancangan Sistem Penjaminan Mutu Internal penyelenggaraan program studi PPG</t>
  </si>
  <si>
    <t>Kejelasan uraian dan kelengkapan dokumen rancangan Sistem Penjaminan Mutu Internal penyelenggaraan program studi PPG</t>
  </si>
  <si>
    <t>3.3. Prasarana</t>
  </si>
  <si>
    <t>3.3.1.1. Ruang Workshop</t>
  </si>
  <si>
    <t>Luas ruang workshop per mahasiswa dan statusnya (milik sendiri atau sewa/kontrak)</t>
  </si>
  <si>
    <t>Luasan workshop = 2 m2 per mahasiswa dan berstatus milik sendiri atau sewa/kontrak</t>
  </si>
  <si>
    <t>0 &lt; Luasan workshop &lt; 2 m2 per mahasiswa</t>
  </si>
  <si>
    <t>Tidak ada data yang diberikan</t>
  </si>
  <si>
    <t>3.3.1.2 Ruang Pembelajaran Mikro</t>
  </si>
  <si>
    <t>Luas Ruang Pembelajaran Mikro per mahasiswa dan statusnya (milik sendiri atau sewa/kontrak)</t>
  </si>
  <si>
    <t>Luasan Lab Pembelajaran Mikro &gt; 8 m2 per mahasiswa dan berstatus milik sendiri</t>
  </si>
  <si>
    <t>Luasan Lab Pembelajaran Mikro = 8 m2 per mahasiswa dan berstatus milik sendiri atau &gt; 8 m2 namun berstatus sewa/kontrak</t>
  </si>
  <si>
    <t>Luasan Lab Pembelajaran Mikro &gt; 4 m2 per mahasiswa dan berstatus sewa/kontrak</t>
  </si>
  <si>
    <t>3.3.1.3 Pusat Sumber Belajar Terintegrasi dengan Teknologi Informasi dan Komunikasi</t>
  </si>
  <si>
    <t>Keberadaan ruang Pusat Sumber Belajar Terintegrasi dengan Teknologi Informasi dan Komunikasi</t>
  </si>
  <si>
    <t>Pengusul memiliki sendiri ruang Pusat Sumber Belajar Terintegrasi dengan Teknologi Informasi dan Komunikasi</t>
  </si>
  <si>
    <t>Pengusul menyewa/mengkontrak ruang Pusat Sumber Belajar Terintegrasi dengan Teknologi Informasi dan Komunikasi</t>
  </si>
  <si>
    <t>Tidak ada skor 2 dan 1</t>
  </si>
  <si>
    <t>Pengusul tidak memiliki ruang Pusat Sumber Belajar Terintegrasi dengan Teknologi Informasi dan Komunikasi</t>
  </si>
  <si>
    <t>3.3.2 Asrama</t>
  </si>
  <si>
    <t>Luas ruang asrama per mahasiswa dan statusnya</t>
  </si>
  <si>
    <t>Jika luasan &gt; 8 m2 per mahasiswa dan berstatus milik sendiri</t>
  </si>
  <si>
    <t xml:space="preserve">Luasan asrama &gt; 6 m2 per mahasiswa dan berstatus milik sendiri atau &gt; 8 m2 per mahasiswa dan berstatus sewa/kontrak </t>
  </si>
  <si>
    <t xml:space="preserve">Luasan asrama antara 1 - 6 m2 per mahasiswa dan berstatus milik sendiri atau = 6 m2 per mahasiswa dan berstatus sewa/kontrak </t>
  </si>
  <si>
    <t>Tidak memiliki asrama mahasiswa atau yang sejenis</t>
  </si>
  <si>
    <t>3.3.2.1 Sekolah Lab</t>
  </si>
  <si>
    <t>Keberadaan Sekolah Lab yang dimiliki UPPS yang mencakup peringkat akreditasi dan jumlah program pendidikan yang dikelola</t>
  </si>
  <si>
    <t>Sekolah Lab terakreditasi dengan peringkat A dan program pendidikan yang dikelola &gt;= 4 buah</t>
  </si>
  <si>
    <t>Sekolah Lab terakreditasi dengan peringkat A dan program pendidikan yang dikelola &gt;= 2 buah atau peringkat B dan program pendidikan yang dikelola &gt;= 4</t>
  </si>
  <si>
    <t>Sekolah Lab terakreditasi dengan peringkat A dan program pendidikan yang dikelola = 1 buah atau dengan peringkat B dan jumlah program pendidikan yang dikelola minimal 3 buah</t>
  </si>
  <si>
    <t>Sekolah Lab terakreditasi dengan peringkat B dan program pendidikan yang dikelola = 1 buah</t>
  </si>
  <si>
    <t xml:space="preserve">Tidak ada sekolah Lab atau sekolah lab tidak terakreditasi  </t>
  </si>
  <si>
    <t>3.3.2.2 Sekolah Mitra</t>
  </si>
  <si>
    <t>Jumlah Sekolah Mitra yang dilengkapi dengan MoU, peringkat akreditasi,  dan jumlah program pendidikan yang dikelola</t>
  </si>
  <si>
    <t>Jumlah Sekolah Mitra yang dilengkapi dengan MoU sebanyak &gt;= 2 (dua) buah dan program pendidikan yang dikelola &gt;= 5</t>
  </si>
  <si>
    <t>Jumlah Sekolah Mitra yang dilengkapi dengan MoU sebanyak minimal 2 (dua) buah dan program pendidikan yang dikelola = 4</t>
  </si>
  <si>
    <t>Jumlah Sekolah Mitra yang dilengkapi dengan MoU sebanyak minimal 2 (dua) buah dan program pendidikan yang dikelola = 3</t>
  </si>
  <si>
    <t>Jumlah Sekolah Mitra yang dilengkapi dengan MoU sebanyak minimal 2 (dua) buah dan program pendidikan yang dikelola = 2</t>
  </si>
  <si>
    <t>Sekolah mitra tidak dilengkapi dengan MoU</t>
  </si>
  <si>
    <t>3.3.3.1 Ruang akademik khusus (untuk penilaian usulan bidang studi)</t>
  </si>
  <si>
    <t>Ruang akademik khusus bidang studi sesuai dengan karakteristik bidang studi berupa: Laboratorium, Studio, Bengkel Kerja, Lahan Praktik, Lapangan Olahraga, Sanggar, atau tempat praktik lainnya yang disediakan</t>
  </si>
  <si>
    <t>Setiap mata kuliah berpraktikum/berpraktik telah disediakan ruang akademik khusus tersendiri dengan luasan &gt; 1.5 m2 per mahasiswa dan berstatus milik sendiri</t>
  </si>
  <si>
    <t>Setiap mata kuliah berpraktikum/berpraktik telah disediakan ruang akademik khusus tersendiri dengan luasan 1.5 m2 per mahasiswa dan berstatus milik sendiri</t>
  </si>
  <si>
    <t>Setiap mata kuliah berpraktikum/berpraktik telah disediakan ruang akademik khusus tersendiri dengan luasan 1.5 m2 per mahasiswa dan berstatus sewa/kontrak</t>
  </si>
  <si>
    <t>Kurang memadai, ruang akademik khusus yang disiapkan tidak relevan dengan kebutuhan</t>
  </si>
  <si>
    <t>3.3.3.2  Peralatan praktikum/praktik/bengkel kerja/lahan praktik/PKL atau yang tujuan penggunaanya sejenis (untuk penilaian bidang studi)</t>
  </si>
  <si>
    <t>Peralatan yang disediakan dengan jumlah dan spesifikasi yang memenuhi persyaratan dan didasarkan pada efektivitas keberlangsungan proses pembelajaran untuk ketercapaian pembelajaran praktik.</t>
  </si>
  <si>
    <t>Peralatan tersedia dalam jumlah yang lebih dari cukup, sesuai dengan mata kegiatan berpraktikum/berpraktik, dengan spesifikasi yang mutakhir</t>
  </si>
  <si>
    <t>Peralatan tersedia dalam jumlah yang lebih dari cukup, sesuai dengan mata kegiatan berpraktikum/berpraktik, dengan spesifikasi yang sukupnya</t>
  </si>
  <si>
    <t>Peralatan tersedia dalam jumlah yang mencukupi dan sesuai dengan mata kegiatan berpraktikum/berpraktik</t>
  </si>
  <si>
    <t>Peralatan tersedia tidak  mencukupi meskipun sesuai dengan mata kegiatan berpraktikum/berpraktik</t>
  </si>
  <si>
    <t>Peralatan tersedia tidak  mencukupi dan/atau tidak  sesuai dengan mata kegiatan berpraktikum/berpraktik</t>
  </si>
  <si>
    <t>Indikator penilaian untuk pembukaan program studi Pendidikan Profesi Guru</t>
  </si>
  <si>
    <r>
      <t xml:space="preserve">Dosen pengelola bidang studi berjumlah </t>
    </r>
    <r>
      <rPr>
        <b/>
        <sz val="12"/>
        <color rgb="FF000000"/>
        <rFont val="Arial Narrow"/>
        <family val="2"/>
      </rPr>
      <t>lebih dari 2 (dua) orang</t>
    </r>
    <r>
      <rPr>
        <sz val="12"/>
        <color rgb="FF000000"/>
        <rFont val="Arial Narrow"/>
        <family val="2"/>
      </rPr>
      <t>, memenuhi kualifikasi minimum, salah satu diantaranya berkualifikasi doktor kependidikan</t>
    </r>
  </si>
  <si>
    <r>
      <t xml:space="preserve">Kejelasan uraian tentang cara mewujudkan </t>
    </r>
    <r>
      <rPr>
        <i/>
        <sz val="12"/>
        <color rgb="FF000000"/>
        <rFont val="Arial Narrow"/>
        <family val="2"/>
      </rPr>
      <t>good governance</t>
    </r>
    <r>
      <rPr>
        <sz val="12"/>
        <color rgb="FF000000"/>
        <rFont val="Arial Narrow"/>
        <family val="2"/>
      </rPr>
      <t xml:space="preserve"> melalui lima pilar tata pamong mampu menjamin terwujudnya visi, terlaksanakannya misi, tercapainya tujuan, dan berhasilnya strategi yang digunakan secara: 1) kredibel, 2) transparan, 3) akuntabel, 4) bertanggungjawab, dan 5) adil</t>
    </r>
  </si>
  <si>
    <r>
      <t>Luasan workshop &gt; 2 m</t>
    </r>
    <r>
      <rPr>
        <vertAlign val="superscript"/>
        <sz val="12"/>
        <color rgb="FF000000"/>
        <rFont val="Arial Narrow"/>
        <family val="2"/>
      </rPr>
      <t>2</t>
    </r>
    <r>
      <rPr>
        <sz val="12"/>
        <color rgb="FF000000"/>
        <rFont val="Arial Narrow"/>
        <family val="2"/>
      </rPr>
      <t xml:space="preserve"> per mahasiswa dan berstatus milik sendiri</t>
    </r>
  </si>
  <si>
    <r>
      <t>Luasan workshop &gt; 2 m</t>
    </r>
    <r>
      <rPr>
        <vertAlign val="superscript"/>
        <sz val="12"/>
        <color rgb="FF000000"/>
        <rFont val="Arial Narrow"/>
        <family val="2"/>
      </rPr>
      <t>2</t>
    </r>
    <r>
      <rPr>
        <sz val="12"/>
        <color rgb="FF000000"/>
        <rFont val="Arial Narrow"/>
        <family val="2"/>
      </rPr>
      <t xml:space="preserve"> per mahasiswa dan berstatus sewa/kontrak</t>
    </r>
  </si>
  <si>
    <r>
      <t>Luasan Lab Pembelajaran Mikro &gt; 4 m</t>
    </r>
    <r>
      <rPr>
        <vertAlign val="superscript"/>
        <sz val="12"/>
        <color rgb="FF000000"/>
        <rFont val="Arial Narrow"/>
        <family val="2"/>
      </rPr>
      <t>2</t>
    </r>
    <r>
      <rPr>
        <sz val="12"/>
        <color rgb="FF000000"/>
        <rFont val="Arial Narrow"/>
        <family val="2"/>
      </rPr>
      <t xml:space="preserve"> per mahasiswa dan berstatus milik sendiri atau = 8 m</t>
    </r>
    <r>
      <rPr>
        <vertAlign val="superscript"/>
        <sz val="12"/>
        <color rgb="FF000000"/>
        <rFont val="Arial Narrow"/>
        <family val="2"/>
      </rPr>
      <t>2</t>
    </r>
    <r>
      <rPr>
        <sz val="12"/>
        <color rgb="FF000000"/>
        <rFont val="Arial Narrow"/>
        <family val="2"/>
      </rPr>
      <t xml:space="preserve"> namun berstatus sewa/kontrak</t>
    </r>
  </si>
  <si>
    <r>
      <t>Luasan asrama = 6 m</t>
    </r>
    <r>
      <rPr>
        <vertAlign val="superscript"/>
        <sz val="12"/>
        <color rgb="FF000000"/>
        <rFont val="Arial Narrow"/>
        <family val="2"/>
      </rPr>
      <t>2</t>
    </r>
    <r>
      <rPr>
        <sz val="12"/>
        <color rgb="FF000000"/>
        <rFont val="Arial Narrow"/>
        <family val="2"/>
      </rPr>
      <t xml:space="preserve"> per mahasiswa dan berstatus milik sendiri atau &gt; 6 m</t>
    </r>
    <r>
      <rPr>
        <vertAlign val="superscript"/>
        <sz val="12"/>
        <color rgb="FF000000"/>
        <rFont val="Arial Narrow"/>
        <family val="2"/>
      </rPr>
      <t xml:space="preserve">2 </t>
    </r>
    <r>
      <rPr>
        <sz val="12"/>
        <color rgb="FF000000"/>
        <rFont val="Arial Narrow"/>
        <family val="2"/>
      </rPr>
      <t xml:space="preserve">per mahasiswa dan berstatus sewa/kontrak </t>
    </r>
  </si>
  <si>
    <t xml:space="preserve">Rancangan pedoman kehidupan bermasyarakat di asrama atau sarana lain yang sejenis mencakup 1 dari 4 aspek yang dinilai. </t>
  </si>
  <si>
    <t>Rancangan pedoman kehidupan bermasyarakat di asrama atau sarana lain yang sejenis mencakup 2 dari 4 aspek yang dinilai</t>
  </si>
  <si>
    <t>Rancangan pedoman kehidupan bermasyarakat di asrama atau sarana lain yang sejenis mencakup 3 dari 4 aspek yang dinilai</t>
  </si>
  <si>
    <t>Rancangan pedoman kehidupan bermasyarakat di asrama atau sarana lain yang sejenis mencakup minimal 4 aspek yang dinilai</t>
  </si>
  <si>
    <t xml:space="preserve">Pengelola program studi berjumlah 5 (lima) orang, memenuhi kualifikasi minimum, paling sedikit 2 (dua) di antaranya berkualifikasi doktor kependidikan </t>
  </si>
  <si>
    <t>Dosen pengelola program studi berjumlah lebih dari 5 (lima) orang memenuhi kualifikasi minimum, paling sedikit 2 (dua) di antaranya berkualifikasi doktor kependidikan</t>
  </si>
  <si>
    <t>3. Unit Penyelenggara Program Studi</t>
  </si>
  <si>
    <t>Lampiran 2 Peraturan Badan Akreditasi Nasional Perguruan Tinggi Nomor 7 Tahun 2021 tentang Instrumen Pemenuhan Syarat Minimum Akreditasi Program Studi Pendidikan Profesi Guru pada Perguruan Tinggi Penyelenggara Pendidikan Akademik (Lembaga Pendidikan Tenaga Kependidikan)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</si>
</sst>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409]d\-mmm\-yyyy"/>
    <numFmt numFmtId="165" formatCode="0.0"/>
  </numFmts>
  <fonts count="68" x14ac:knownFonts="1">
    <font>
      <sz val="11"/>
      <color rgb="FF000000"/>
      <name val="Calibri"/>
    </font>
    <font>
      <b/>
      <sz val="14"/>
      <name val="Arial Narrow"/>
      <family val="2"/>
    </font>
    <font>
      <sz val="11"/>
      <name val="Calibri"/>
      <family val="2"/>
    </font>
    <font>
      <sz val="11"/>
      <name val="Arial Narrow"/>
      <family val="2"/>
    </font>
    <font>
      <b/>
      <sz val="11"/>
      <name val="Arial Narrow"/>
      <family val="2"/>
    </font>
    <font>
      <b/>
      <sz val="12"/>
      <color rgb="FFFFC000"/>
      <name val="Arial Narrow"/>
      <family val="2"/>
    </font>
    <font>
      <sz val="10"/>
      <name val="Arial Narrow"/>
      <family val="2"/>
    </font>
    <font>
      <sz val="12"/>
      <color rgb="FFFFC000"/>
      <name val="Arial Narrow"/>
      <family val="2"/>
    </font>
    <font>
      <b/>
      <sz val="12"/>
      <name val="Arial Narrow"/>
      <family val="2"/>
    </font>
    <font>
      <u/>
      <sz val="12"/>
      <color rgb="FFFFC000"/>
      <name val="Arial Narrow"/>
      <family val="2"/>
    </font>
    <font>
      <b/>
      <sz val="14"/>
      <color rgb="FF000000"/>
      <name val="Arial Narrow"/>
      <family val="2"/>
    </font>
    <font>
      <b/>
      <sz val="10"/>
      <name val="Arial Narrow"/>
      <family val="2"/>
    </font>
    <font>
      <b/>
      <sz val="12"/>
      <color rgb="FFFFFFFF"/>
      <name val="Arial Narrow"/>
      <family val="2"/>
    </font>
    <font>
      <sz val="12"/>
      <color rgb="FFFFFFFF"/>
      <name val="Arial Narrow"/>
      <family val="2"/>
    </font>
    <font>
      <sz val="11"/>
      <color rgb="FF000000"/>
      <name val="Arial Narrow"/>
      <family val="2"/>
    </font>
    <font>
      <b/>
      <sz val="11"/>
      <color rgb="FFFFFFFF"/>
      <name val="Arial Narrow"/>
      <family val="2"/>
    </font>
    <font>
      <b/>
      <sz val="18"/>
      <color rgb="FF000000"/>
      <name val="Calibri"/>
      <family val="2"/>
    </font>
    <font>
      <sz val="11"/>
      <color rgb="FF000000"/>
      <name val="Arial"/>
      <family val="2"/>
    </font>
    <font>
      <b/>
      <sz val="14"/>
      <color rgb="FF000000"/>
      <name val="Calibri"/>
      <family val="2"/>
    </font>
    <font>
      <b/>
      <sz val="14"/>
      <color rgb="FFFFFFFF"/>
      <name val="Calibri"/>
      <family val="2"/>
    </font>
    <font>
      <b/>
      <sz val="11"/>
      <color rgb="FFFFFFFF"/>
      <name val="Calibri"/>
      <family val="2"/>
    </font>
    <font>
      <b/>
      <sz val="12"/>
      <color rgb="FFFFFFFF"/>
      <name val="Calibri"/>
      <family val="2"/>
    </font>
    <font>
      <b/>
      <sz val="12"/>
      <name val="Calibri"/>
      <family val="2"/>
    </font>
    <font>
      <sz val="12"/>
      <name val="Calibri"/>
      <family val="2"/>
    </font>
    <font>
      <sz val="12"/>
      <color rgb="FF000000"/>
      <name val="Calibri"/>
      <family val="2"/>
    </font>
    <font>
      <b/>
      <sz val="12"/>
      <color rgb="FF000000"/>
      <name val="Calibri"/>
      <family val="2"/>
    </font>
    <font>
      <sz val="11"/>
      <color rgb="FFFFFFFF"/>
      <name val="Arial"/>
      <family val="2"/>
    </font>
    <font>
      <b/>
      <sz val="11"/>
      <color rgb="FF000000"/>
      <name val="Calibri"/>
      <family val="2"/>
    </font>
    <font>
      <b/>
      <sz val="12"/>
      <color rgb="FF002060"/>
      <name val="Calibri"/>
      <family val="2"/>
    </font>
    <font>
      <sz val="12"/>
      <color rgb="FF002060"/>
      <name val="Calibri"/>
      <family val="2"/>
    </font>
    <font>
      <sz val="11"/>
      <color rgb="FFFF0000"/>
      <name val="Calibri"/>
      <family val="2"/>
    </font>
    <font>
      <sz val="12"/>
      <color rgb="FF000000"/>
      <name val="Arial"/>
      <family val="2"/>
    </font>
    <font>
      <b/>
      <sz val="14"/>
      <color rgb="FFFFC000"/>
      <name val="Calibri"/>
      <family val="2"/>
    </font>
    <font>
      <sz val="14"/>
      <color rgb="FF000000"/>
      <name val="Calibri"/>
      <family val="2"/>
    </font>
    <font>
      <b/>
      <sz val="12"/>
      <color rgb="FFFFC000"/>
      <name val="Calibri"/>
      <family val="2"/>
    </font>
    <font>
      <sz val="12"/>
      <color rgb="FFFFFFFF"/>
      <name val="Calibri"/>
      <family val="2"/>
    </font>
    <font>
      <b/>
      <sz val="11"/>
      <color rgb="FFFFFF00"/>
      <name val="Arial Narrow"/>
      <family val="2"/>
    </font>
    <font>
      <i/>
      <sz val="11"/>
      <name val="Arial Narrow"/>
      <family val="2"/>
    </font>
    <font>
      <b/>
      <sz val="14"/>
      <color rgb="FFFFFF00"/>
      <name val="Calibri"/>
      <family val="2"/>
    </font>
    <font>
      <sz val="10"/>
      <color rgb="FF000000"/>
      <name val="Arial Narrow"/>
      <family val="2"/>
    </font>
    <font>
      <b/>
      <sz val="10"/>
      <color rgb="FF000000"/>
      <name val="Arial Narrow"/>
      <family val="2"/>
    </font>
    <font>
      <sz val="11"/>
      <color rgb="FF000000"/>
      <name val="Calibri"/>
      <family val="2"/>
    </font>
    <font>
      <b/>
      <sz val="12"/>
      <color theme="1"/>
      <name val="Arial Narrow"/>
      <family val="2"/>
    </font>
    <font>
      <sz val="10"/>
      <color theme="1"/>
      <name val="Arial Narrow"/>
      <family val="2"/>
    </font>
    <font>
      <sz val="11"/>
      <color theme="1"/>
      <name val="Arial Narrow"/>
      <family val="2"/>
    </font>
    <font>
      <sz val="12"/>
      <color theme="1"/>
      <name val="Arial Narrow"/>
      <family val="2"/>
    </font>
    <font>
      <sz val="11"/>
      <color indexed="8"/>
      <name val="Arial Narrow"/>
      <family val="2"/>
    </font>
    <font>
      <b/>
      <sz val="11"/>
      <color indexed="8"/>
      <name val="Arial Narrow"/>
      <family val="2"/>
    </font>
    <font>
      <b/>
      <sz val="11"/>
      <color theme="1"/>
      <name val="Arial Narrow"/>
      <family val="2"/>
    </font>
    <font>
      <sz val="11"/>
      <color rgb="FFFFFFFF"/>
      <name val="Arial Narrow"/>
      <family val="2"/>
    </font>
    <font>
      <b/>
      <sz val="16"/>
      <name val="Arial Narrow"/>
      <family val="2"/>
    </font>
    <font>
      <i/>
      <sz val="11"/>
      <color rgb="FF000000"/>
      <name val="Arial Narrow"/>
      <family val="2"/>
    </font>
    <font>
      <b/>
      <sz val="11"/>
      <color rgb="FF000000"/>
      <name val="Arial Narrow"/>
      <family val="2"/>
    </font>
    <font>
      <b/>
      <sz val="11"/>
      <name val="Calibri"/>
      <family val="2"/>
    </font>
    <font>
      <sz val="11"/>
      <color rgb="FF000000"/>
      <name val="Calibri"/>
      <family val="2"/>
    </font>
    <font>
      <b/>
      <sz val="10"/>
      <color theme="1"/>
      <name val="Arial Narrow"/>
      <family val="2"/>
    </font>
    <font>
      <sz val="12"/>
      <name val="Arial Narrow"/>
      <family val="2"/>
    </font>
    <font>
      <sz val="12"/>
      <name val="Arial Narrow"/>
      <family val="2"/>
      <charset val="1"/>
    </font>
    <font>
      <b/>
      <sz val="12"/>
      <name val="Arial Narrow"/>
      <family val="2"/>
      <charset val="1"/>
    </font>
    <font>
      <sz val="10"/>
      <color rgb="FF000000"/>
      <name val="Arial"/>
      <family val="2"/>
    </font>
    <font>
      <b/>
      <sz val="10"/>
      <color rgb="FF000000"/>
      <name val="Arial"/>
      <family val="2"/>
    </font>
    <font>
      <i/>
      <sz val="10"/>
      <color rgb="FF000000"/>
      <name val="Arial"/>
      <family val="2"/>
    </font>
    <font>
      <b/>
      <i/>
      <sz val="10"/>
      <color rgb="FF000000"/>
      <name val="Arial"/>
      <family val="2"/>
    </font>
    <font>
      <sz val="12"/>
      <color rgb="FF000000"/>
      <name val="Arial Narrow"/>
      <family val="2"/>
    </font>
    <font>
      <b/>
      <sz val="12"/>
      <color rgb="FF000000"/>
      <name val="Arial Narrow"/>
      <family val="2"/>
    </font>
    <font>
      <i/>
      <sz val="12"/>
      <color rgb="FF000000"/>
      <name val="Arial Narrow"/>
      <family val="2"/>
    </font>
    <font>
      <vertAlign val="superscript"/>
      <sz val="12"/>
      <color rgb="FF000000"/>
      <name val="Arial Narrow"/>
      <family val="2"/>
    </font>
    <font>
      <sz val="12"/>
      <name val="Times New Roman"/>
      <family val="1"/>
    </font>
  </fonts>
  <fills count="32">
    <fill>
      <patternFill patternType="none"/>
    </fill>
    <fill>
      <patternFill patternType="gray125"/>
    </fill>
    <fill>
      <patternFill patternType="solid">
        <fgColor rgb="FFFF6600"/>
        <bgColor rgb="FFFF6600"/>
      </patternFill>
    </fill>
    <fill>
      <patternFill patternType="solid">
        <fgColor rgb="FFFFFFFF"/>
        <bgColor rgb="FFFFFFFF"/>
      </patternFill>
    </fill>
    <fill>
      <patternFill patternType="solid">
        <fgColor rgb="FF1F497D"/>
        <bgColor rgb="FF1F497D"/>
      </patternFill>
    </fill>
    <fill>
      <patternFill patternType="solid">
        <fgColor rgb="FFFFFF00"/>
        <bgColor rgb="FFFFFF00"/>
      </patternFill>
    </fill>
    <fill>
      <patternFill patternType="solid">
        <fgColor rgb="FFD8D8D8"/>
        <bgColor rgb="FFD8D8D8"/>
      </patternFill>
    </fill>
    <fill>
      <patternFill patternType="solid">
        <fgColor rgb="FFBFBFBF"/>
        <bgColor rgb="FFBFBFBF"/>
      </patternFill>
    </fill>
    <fill>
      <patternFill patternType="solid">
        <fgColor rgb="FF66FF33"/>
        <bgColor rgb="FF66FF33"/>
      </patternFill>
    </fill>
    <fill>
      <patternFill patternType="solid">
        <fgColor rgb="FFC0C0C0"/>
        <bgColor rgb="FFC0C0C0"/>
      </patternFill>
    </fill>
    <fill>
      <patternFill patternType="solid">
        <fgColor rgb="FF00B050"/>
        <bgColor rgb="FF00B050"/>
      </patternFill>
    </fill>
    <fill>
      <patternFill patternType="solid">
        <fgColor rgb="FF000000"/>
        <bgColor rgb="FF000000"/>
      </patternFill>
    </fill>
    <fill>
      <patternFill patternType="solid">
        <fgColor rgb="FFFDE9D9"/>
        <bgColor rgb="FFFDE9D9"/>
      </patternFill>
    </fill>
    <fill>
      <patternFill patternType="solid">
        <fgColor rgb="FFFFFF00"/>
        <bgColor rgb="FFFFFFFF"/>
      </patternFill>
    </fill>
    <fill>
      <patternFill patternType="solid">
        <fgColor rgb="FFBFBFBF"/>
        <bgColor rgb="FFFFFFFF"/>
      </patternFill>
    </fill>
    <fill>
      <patternFill patternType="solid">
        <fgColor theme="0"/>
        <bgColor indexed="64"/>
      </patternFill>
    </fill>
    <fill>
      <patternFill patternType="solid">
        <fgColor theme="0"/>
        <bgColor rgb="FFFF6600"/>
      </patternFill>
    </fill>
    <fill>
      <patternFill patternType="solid">
        <fgColor rgb="FFFFFF00"/>
        <bgColor indexed="64"/>
      </patternFill>
    </fill>
    <fill>
      <patternFill patternType="solid">
        <fgColor theme="0"/>
        <bgColor rgb="FFFFFFFF"/>
      </patternFill>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D8D8D8"/>
      </patternFill>
    </fill>
    <fill>
      <patternFill patternType="solid">
        <fgColor theme="1"/>
        <bgColor indexed="64"/>
      </patternFill>
    </fill>
    <fill>
      <patternFill patternType="solid">
        <fgColor theme="1"/>
        <bgColor rgb="FFD8D8D8"/>
      </patternFill>
    </fill>
    <fill>
      <patternFill patternType="solid">
        <fgColor theme="1"/>
        <bgColor rgb="FF000000"/>
      </patternFill>
    </fill>
    <fill>
      <patternFill patternType="solid">
        <fgColor theme="0" tint="-0.14999847407452621"/>
        <bgColor rgb="FF000000"/>
      </patternFill>
    </fill>
    <fill>
      <patternFill patternType="solid">
        <fgColor theme="0" tint="-0.14999847407452621"/>
        <bgColor rgb="FFD8D8D8"/>
      </patternFill>
    </fill>
    <fill>
      <patternFill patternType="solid">
        <fgColor theme="0"/>
        <bgColor rgb="FFFFC000"/>
      </patternFill>
    </fill>
    <fill>
      <patternFill patternType="solid">
        <fgColor theme="0" tint="-0.249977111117893"/>
        <bgColor rgb="FFFFFF00"/>
      </patternFill>
    </fill>
    <fill>
      <patternFill patternType="solid">
        <fgColor rgb="FFFFFFFF"/>
        <bgColor indexed="64"/>
      </patternFill>
    </fill>
  </fills>
  <borders count="93">
    <border>
      <left/>
      <right/>
      <top/>
      <bottom/>
      <diagonal/>
    </border>
    <border>
      <left/>
      <right/>
      <top/>
      <bottom/>
      <diagonal/>
    </border>
    <border>
      <left/>
      <right/>
      <top/>
      <bottom/>
      <diagonal/>
    </border>
    <border>
      <left/>
      <right style="thin">
        <color rgb="FF000000"/>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medium">
        <color rgb="FFFFFFFF"/>
      </left>
      <right style="medium">
        <color rgb="FFFFFFFF"/>
      </right>
      <top style="medium">
        <color rgb="FFFFFFFF"/>
      </top>
      <bottom style="thin">
        <color rgb="FF000000"/>
      </bottom>
      <diagonal/>
    </border>
    <border>
      <left style="medium">
        <color rgb="FFFFFFFF"/>
      </left>
      <right style="medium">
        <color rgb="FFFFFFFF"/>
      </right>
      <top style="thin">
        <color rgb="FF000000"/>
      </top>
      <bottom style="thin">
        <color rgb="FF000000"/>
      </bottom>
      <diagonal/>
    </border>
    <border>
      <left style="medium">
        <color rgb="FFFFFFFF"/>
      </left>
      <right style="medium">
        <color rgb="FFFFFFFF"/>
      </right>
      <top style="thin">
        <color rgb="FF000000"/>
      </top>
      <bottom style="medium">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FFFFFF"/>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rgb="FFFFFFFF"/>
      </left>
      <right/>
      <top/>
      <bottom/>
      <diagonal/>
    </border>
    <border>
      <left style="thin">
        <color theme="0"/>
      </left>
      <right style="thin">
        <color theme="0"/>
      </right>
      <top style="thin">
        <color theme="0"/>
      </top>
      <bottom style="thin">
        <color theme="0"/>
      </bottom>
      <diagonal/>
    </border>
    <border>
      <left/>
      <right style="thin">
        <color rgb="FFFFFFFF"/>
      </right>
      <top/>
      <bottom style="thin">
        <color rgb="FFFFFFFF"/>
      </bottom>
      <diagonal/>
    </border>
    <border>
      <left/>
      <right style="thin">
        <color theme="0"/>
      </right>
      <top style="thin">
        <color theme="0"/>
      </top>
      <bottom style="thin">
        <color theme="0"/>
      </bottom>
      <diagonal/>
    </border>
    <border>
      <left style="thin">
        <color rgb="FFFFFFFF"/>
      </left>
      <right/>
      <top style="thin">
        <color rgb="FFFFFFFF"/>
      </top>
      <bottom/>
      <diagonal/>
    </border>
    <border>
      <left/>
      <right style="thin">
        <color rgb="FFFFFFFF"/>
      </right>
      <top style="thin">
        <color rgb="FFFFFFFF"/>
      </top>
      <bottom/>
      <diagonal/>
    </border>
    <border>
      <left/>
      <right/>
      <top style="thin">
        <color theme="0"/>
      </top>
      <bottom style="thin">
        <color theme="0"/>
      </bottom>
      <diagonal/>
    </border>
    <border>
      <left style="thin">
        <color rgb="FFFFFFFF"/>
      </left>
      <right/>
      <top/>
      <bottom style="thin">
        <color rgb="FFFFFFFF"/>
      </bottom>
      <diagonal/>
    </border>
    <border>
      <left style="thin">
        <color indexed="64"/>
      </left>
      <right style="thin">
        <color indexed="64"/>
      </right>
      <top/>
      <bottom style="thin">
        <color rgb="FF000000"/>
      </bottom>
      <diagonal/>
    </border>
    <border>
      <left/>
      <right/>
      <top/>
      <bottom style="thin">
        <color rgb="FFFFFFFF"/>
      </bottom>
      <diagonal/>
    </border>
    <border>
      <left/>
      <right style="thin">
        <color theme="0"/>
      </right>
      <top style="thin">
        <color theme="0"/>
      </top>
      <bottom/>
      <diagonal/>
    </border>
    <border>
      <left style="thin">
        <color theme="0"/>
      </left>
      <right style="thin">
        <color rgb="FFFFFFFF"/>
      </right>
      <top style="thin">
        <color rgb="FFFFFFFF"/>
      </top>
      <bottom style="thin">
        <color theme="0"/>
      </bottom>
      <diagonal/>
    </border>
    <border>
      <left style="thin">
        <color theme="0"/>
      </left>
      <right/>
      <top style="thin">
        <color indexed="64"/>
      </top>
      <bottom/>
      <diagonal/>
    </border>
    <border>
      <left style="thin">
        <color theme="0"/>
      </left>
      <right style="thin">
        <color theme="0"/>
      </right>
      <top style="thin">
        <color theme="0"/>
      </top>
      <bottom/>
      <diagonal/>
    </border>
    <border>
      <left style="thin">
        <color theme="0"/>
      </left>
      <right style="thin">
        <color rgb="FFFFFFFF"/>
      </right>
      <top style="thin">
        <color rgb="FFFFFFFF"/>
      </top>
      <bottom style="thin">
        <color rgb="FFFFFFFF"/>
      </bottom>
      <diagonal/>
    </border>
    <border>
      <left style="thin">
        <color indexed="64"/>
      </left>
      <right/>
      <top style="thin">
        <color theme="0"/>
      </top>
      <bottom style="thin">
        <color theme="0"/>
      </bottom>
      <diagonal/>
    </border>
  </borders>
  <cellStyleXfs count="2">
    <xf numFmtId="0" fontId="0" fillId="0" borderId="0"/>
    <xf numFmtId="41" fontId="54" fillId="0" borderId="0" applyFont="0" applyFill="0" applyBorder="0" applyAlignment="0" applyProtection="0"/>
  </cellStyleXfs>
  <cellXfs count="507">
    <xf numFmtId="0" fontId="0" fillId="0" borderId="0" xfId="0" applyFont="1" applyAlignment="1"/>
    <xf numFmtId="0" fontId="3" fillId="0" borderId="0" xfId="0" applyFont="1"/>
    <xf numFmtId="0" fontId="6" fillId="4" borderId="5" xfId="0" applyFont="1" applyFill="1" applyBorder="1" applyAlignment="1">
      <alignment horizontal="center" vertical="center"/>
    </xf>
    <xf numFmtId="0" fontId="4" fillId="0" borderId="6" xfId="0" applyFont="1" applyBorder="1" applyAlignment="1">
      <alignment horizontal="center" vertical="center"/>
    </xf>
    <xf numFmtId="0" fontId="4" fillId="4" borderId="5" xfId="0" applyFont="1" applyFill="1" applyBorder="1" applyAlignment="1">
      <alignment horizontal="center" vertical="center"/>
    </xf>
    <xf numFmtId="0" fontId="3" fillId="4" borderId="5" xfId="0" applyFont="1" applyFill="1" applyBorder="1" applyAlignment="1">
      <alignment vertical="center"/>
    </xf>
    <xf numFmtId="0" fontId="3" fillId="0" borderId="0" xfId="0" applyFont="1" applyAlignment="1">
      <alignment vertical="center"/>
    </xf>
    <xf numFmtId="0" fontId="8" fillId="5" borderId="10" xfId="0" applyFont="1" applyFill="1" applyBorder="1" applyAlignment="1">
      <alignment vertical="center"/>
    </xf>
    <xf numFmtId="0" fontId="6" fillId="4" borderId="5" xfId="0" applyFont="1" applyFill="1" applyBorder="1" applyAlignment="1">
      <alignment vertical="center"/>
    </xf>
    <xf numFmtId="0" fontId="8" fillId="5" borderId="11" xfId="0" applyFont="1" applyFill="1" applyBorder="1" applyAlignment="1">
      <alignment vertical="center"/>
    </xf>
    <xf numFmtId="0" fontId="8" fillId="6" borderId="11" xfId="0" applyFont="1" applyFill="1" applyBorder="1" applyAlignment="1">
      <alignment vertical="center"/>
    </xf>
    <xf numFmtId="164" fontId="8" fillId="5" borderId="12" xfId="0" applyNumberFormat="1" applyFont="1" applyFill="1" applyBorder="1" applyAlignment="1">
      <alignment vertical="center"/>
    </xf>
    <xf numFmtId="0" fontId="6" fillId="4" borderId="5" xfId="0" applyFont="1" applyFill="1" applyBorder="1" applyAlignment="1">
      <alignment horizontal="left" vertical="center"/>
    </xf>
    <xf numFmtId="0" fontId="9" fillId="4" borderId="5" xfId="0" applyFont="1" applyFill="1" applyBorder="1" applyAlignment="1">
      <alignment vertical="center"/>
    </xf>
    <xf numFmtId="0" fontId="7" fillId="4" borderId="5" xfId="0" applyFont="1" applyFill="1" applyBorder="1" applyAlignment="1">
      <alignment vertical="center"/>
    </xf>
    <xf numFmtId="0" fontId="6" fillId="4" borderId="5" xfId="0" applyFont="1" applyFill="1" applyBorder="1" applyAlignment="1">
      <alignment horizontal="center" vertical="top"/>
    </xf>
    <xf numFmtId="0" fontId="4" fillId="4" borderId="5" xfId="0" applyFont="1" applyFill="1" applyBorder="1" applyAlignment="1">
      <alignment horizontal="center"/>
    </xf>
    <xf numFmtId="0" fontId="3" fillId="4" borderId="5" xfId="0" applyFont="1" applyFill="1" applyBorder="1"/>
    <xf numFmtId="0" fontId="8" fillId="5" borderId="12" xfId="0" applyFont="1" applyFill="1" applyBorder="1" applyAlignment="1">
      <alignment vertical="center"/>
    </xf>
    <xf numFmtId="0" fontId="10" fillId="4" borderId="5" xfId="0" applyFont="1" applyFill="1" applyBorder="1" applyAlignment="1">
      <alignment vertical="center"/>
    </xf>
    <xf numFmtId="0" fontId="10" fillId="0" borderId="0" xfId="0" applyFont="1" applyAlignment="1">
      <alignment vertical="center"/>
    </xf>
    <xf numFmtId="0" fontId="1" fillId="0" borderId="0" xfId="0" applyFont="1" applyAlignment="1">
      <alignment horizontal="center"/>
    </xf>
    <xf numFmtId="0" fontId="11" fillId="0" borderId="0" xfId="0" applyFont="1" applyAlignment="1">
      <alignment horizontal="center"/>
    </xf>
    <xf numFmtId="2" fontId="3" fillId="7" borderId="6" xfId="0" applyNumberFormat="1" applyFont="1" applyFill="1" applyBorder="1" applyAlignment="1">
      <alignment horizontal="center" vertical="center"/>
    </xf>
    <xf numFmtId="2" fontId="3" fillId="5" borderId="6" xfId="0" applyNumberFormat="1" applyFont="1" applyFill="1" applyBorder="1" applyAlignment="1">
      <alignment horizontal="center" vertical="center"/>
    </xf>
    <xf numFmtId="0" fontId="14" fillId="0" borderId="6" xfId="0" applyFont="1" applyBorder="1" applyAlignment="1">
      <alignment horizontal="center" vertical="center" wrapText="1"/>
    </xf>
    <xf numFmtId="0" fontId="3" fillId="0" borderId="27" xfId="0" applyFont="1" applyBorder="1" applyAlignment="1">
      <alignment horizontal="center" vertical="top"/>
    </xf>
    <xf numFmtId="0" fontId="3" fillId="0" borderId="28" xfId="0" applyFont="1" applyBorder="1" applyAlignment="1">
      <alignment horizontal="center" vertical="top"/>
    </xf>
    <xf numFmtId="0" fontId="3" fillId="0" borderId="26" xfId="0" applyFont="1" applyBorder="1" applyAlignment="1">
      <alignment horizontal="center" vertical="top"/>
    </xf>
    <xf numFmtId="0" fontId="3" fillId="0" borderId="22" xfId="0" applyFont="1" applyBorder="1" applyAlignment="1">
      <alignment horizontal="center" vertical="top"/>
    </xf>
    <xf numFmtId="0" fontId="3" fillId="0" borderId="6" xfId="0" applyFont="1" applyBorder="1" applyAlignment="1">
      <alignment horizontal="center" vertical="center"/>
    </xf>
    <xf numFmtId="0" fontId="3" fillId="0" borderId="6" xfId="0" applyFont="1" applyBorder="1" applyAlignment="1">
      <alignment vertical="center" wrapText="1"/>
    </xf>
    <xf numFmtId="0" fontId="3" fillId="0" borderId="0" xfId="0" applyFont="1" applyAlignment="1">
      <alignment vertical="top" wrapText="1"/>
    </xf>
    <xf numFmtId="0" fontId="6" fillId="0" borderId="0" xfId="0" applyFont="1" applyAlignment="1">
      <alignment horizontal="right" vertical="top"/>
    </xf>
    <xf numFmtId="0" fontId="6" fillId="0" borderId="0" xfId="0" applyFont="1" applyAlignment="1">
      <alignment horizontal="center" vertical="top"/>
    </xf>
    <xf numFmtId="0" fontId="3" fillId="0" borderId="0" xfId="0" applyFont="1" applyAlignment="1">
      <alignment horizontal="center"/>
    </xf>
    <xf numFmtId="0" fontId="6" fillId="0" borderId="0" xfId="0" applyFont="1"/>
    <xf numFmtId="0" fontId="17"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0" fillId="0" borderId="0" xfId="0" applyFont="1" applyAlignment="1">
      <alignment vertical="center"/>
    </xf>
    <xf numFmtId="0" fontId="18" fillId="0" borderId="0" xfId="0" applyFont="1" applyAlignment="1">
      <alignment vertical="center"/>
    </xf>
    <xf numFmtId="0" fontId="21" fillId="4" borderId="43" xfId="0" applyFont="1" applyFill="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17" fillId="0" borderId="0" xfId="0" applyFont="1"/>
    <xf numFmtId="0" fontId="22" fillId="0" borderId="24" xfId="0" applyFont="1" applyBorder="1" applyAlignment="1">
      <alignment horizontal="center" vertical="center"/>
    </xf>
    <xf numFmtId="0" fontId="23" fillId="5" borderId="18" xfId="0" applyFont="1" applyFill="1" applyBorder="1" applyAlignment="1">
      <alignment horizontal="left" vertical="center" wrapText="1"/>
    </xf>
    <xf numFmtId="0" fontId="23" fillId="5" borderId="18" xfId="0" applyFont="1" applyFill="1" applyBorder="1" applyAlignment="1">
      <alignment horizontal="center" vertical="center" wrapText="1"/>
    </xf>
    <xf numFmtId="2" fontId="24" fillId="8" borderId="18" xfId="0" applyNumberFormat="1" applyFont="1" applyFill="1" applyBorder="1" applyAlignment="1">
      <alignment horizontal="center" vertical="center"/>
    </xf>
    <xf numFmtId="1" fontId="24" fillId="5" borderId="18" xfId="0" applyNumberFormat="1" applyFont="1" applyFill="1" applyBorder="1" applyAlignment="1">
      <alignment horizontal="center" vertical="center"/>
    </xf>
    <xf numFmtId="165" fontId="24" fillId="8" borderId="18" xfId="0" applyNumberFormat="1" applyFont="1" applyFill="1" applyBorder="1" applyAlignment="1">
      <alignment horizontal="center" vertical="center"/>
    </xf>
    <xf numFmtId="165" fontId="23" fillId="5" borderId="18" xfId="0" applyNumberFormat="1" applyFont="1" applyFill="1" applyBorder="1" applyAlignment="1">
      <alignment horizontal="center" vertical="center"/>
    </xf>
    <xf numFmtId="0" fontId="25" fillId="7" borderId="18" xfId="0" applyFont="1" applyFill="1" applyBorder="1" applyAlignment="1">
      <alignment horizontal="center" vertical="center"/>
    </xf>
    <xf numFmtId="165" fontId="22" fillId="7" borderId="46" xfId="0" applyNumberFormat="1" applyFont="1" applyFill="1" applyBorder="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5" fillId="11" borderId="6" xfId="0" applyFont="1" applyFill="1" applyBorder="1" applyAlignment="1">
      <alignment vertical="center"/>
    </xf>
    <xf numFmtId="0" fontId="24" fillId="0" borderId="6" xfId="0" applyFont="1" applyBorder="1" applyAlignment="1">
      <alignment horizontal="center" vertical="center"/>
    </xf>
    <xf numFmtId="165" fontId="25" fillId="7" borderId="6" xfId="0" applyNumberFormat="1" applyFont="1" applyFill="1" applyBorder="1" applyAlignment="1">
      <alignment horizontal="center" vertical="center"/>
    </xf>
    <xf numFmtId="0" fontId="28" fillId="12" borderId="5" xfId="0" applyFont="1" applyFill="1" applyBorder="1" applyAlignment="1">
      <alignment vertical="center"/>
    </xf>
    <xf numFmtId="0" fontId="29" fillId="12" borderId="5" xfId="0" applyFont="1" applyFill="1" applyBorder="1" applyAlignment="1">
      <alignment vertical="center"/>
    </xf>
    <xf numFmtId="0" fontId="0" fillId="0" borderId="0" xfId="0" applyFont="1" applyAlignment="1">
      <alignment horizontal="center" vertical="center"/>
    </xf>
    <xf numFmtId="0" fontId="27" fillId="0" borderId="6" xfId="0" applyFont="1" applyBorder="1" applyAlignment="1">
      <alignment horizontal="center" vertical="center"/>
    </xf>
    <xf numFmtId="0" fontId="27" fillId="0" borderId="6" xfId="0" applyFont="1" applyBorder="1" applyAlignment="1">
      <alignment horizontal="center" vertical="center" wrapText="1"/>
    </xf>
    <xf numFmtId="0" fontId="30" fillId="0" borderId="6" xfId="0" applyFont="1" applyBorder="1" applyAlignment="1">
      <alignment horizontal="center" vertical="center"/>
    </xf>
    <xf numFmtId="2" fontId="0" fillId="0" borderId="6" xfId="0" applyNumberFormat="1" applyFont="1" applyBorder="1" applyAlignment="1">
      <alignment horizontal="center" vertical="center"/>
    </xf>
    <xf numFmtId="1" fontId="30" fillId="0" borderId="6" xfId="0" applyNumberFormat="1" applyFont="1" applyBorder="1" applyAlignment="1">
      <alignment horizontal="center" vertical="center"/>
    </xf>
    <xf numFmtId="9" fontId="30" fillId="0" borderId="6" xfId="0" applyNumberFormat="1" applyFont="1" applyBorder="1" applyAlignment="1">
      <alignment horizontal="center" vertical="center"/>
    </xf>
    <xf numFmtId="0" fontId="0" fillId="0" borderId="6" xfId="0" applyFont="1" applyBorder="1" applyAlignment="1">
      <alignment horizontal="center" vertical="center"/>
    </xf>
    <xf numFmtId="1" fontId="0" fillId="0" borderId="6" xfId="0" applyNumberFormat="1" applyFont="1" applyBorder="1" applyAlignment="1">
      <alignment horizontal="center" vertical="center"/>
    </xf>
    <xf numFmtId="1" fontId="0" fillId="0" borderId="0" xfId="0" applyNumberFormat="1" applyFont="1"/>
    <xf numFmtId="9" fontId="0" fillId="0" borderId="0" xfId="0" applyNumberFormat="1" applyFont="1"/>
    <xf numFmtId="9" fontId="0" fillId="0" borderId="6" xfId="0" applyNumberFormat="1" applyFont="1" applyBorder="1" applyAlignment="1">
      <alignment horizontal="center" vertical="center"/>
    </xf>
    <xf numFmtId="0" fontId="18"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vertical="center"/>
    </xf>
    <xf numFmtId="0" fontId="31" fillId="0" borderId="0" xfId="0" applyFont="1" applyAlignment="1">
      <alignment vertical="center"/>
    </xf>
    <xf numFmtId="0" fontId="33" fillId="0" borderId="0" xfId="0" applyFont="1" applyAlignment="1">
      <alignment vertical="center"/>
    </xf>
    <xf numFmtId="14" fontId="33" fillId="0" borderId="0" xfId="0" applyNumberFormat="1" applyFont="1" applyAlignment="1">
      <alignment vertical="center"/>
    </xf>
    <xf numFmtId="0" fontId="24" fillId="0" borderId="47" xfId="0" applyFont="1" applyBorder="1" applyAlignment="1">
      <alignment vertical="center"/>
    </xf>
    <xf numFmtId="0" fontId="24" fillId="0" borderId="48" xfId="0" applyFont="1" applyBorder="1" applyAlignment="1">
      <alignment horizontal="center" vertical="center"/>
    </xf>
    <xf numFmtId="0" fontId="24" fillId="0" borderId="48" xfId="0" applyFont="1" applyBorder="1" applyAlignment="1">
      <alignment vertical="center"/>
    </xf>
    <xf numFmtId="0" fontId="31" fillId="0" borderId="49" xfId="0" applyFont="1" applyBorder="1" applyAlignment="1">
      <alignment vertical="center"/>
    </xf>
    <xf numFmtId="0" fontId="24" fillId="0" borderId="50" xfId="0" applyFont="1" applyBorder="1" applyAlignment="1">
      <alignment vertical="center"/>
    </xf>
    <xf numFmtId="0" fontId="31" fillId="0" borderId="51" xfId="0" applyFont="1" applyBorder="1" applyAlignment="1">
      <alignment vertical="center"/>
    </xf>
    <xf numFmtId="0" fontId="34" fillId="4" borderId="13" xfId="0" applyFont="1" applyFill="1" applyBorder="1" applyAlignment="1">
      <alignment horizontal="center" vertical="center"/>
    </xf>
    <xf numFmtId="2" fontId="24" fillId="0" borderId="24" xfId="0" applyNumberFormat="1" applyFont="1" applyBorder="1" applyAlignment="1">
      <alignment horizontal="center" vertical="center"/>
    </xf>
    <xf numFmtId="0" fontId="24" fillId="0" borderId="24" xfId="0" applyFont="1" applyBorder="1" applyAlignment="1">
      <alignment horizontal="center" vertical="center"/>
    </xf>
    <xf numFmtId="0" fontId="24" fillId="0" borderId="24" xfId="0" applyFont="1" applyBorder="1" applyAlignment="1">
      <alignment vertical="center"/>
    </xf>
    <xf numFmtId="2" fontId="31" fillId="0" borderId="6" xfId="0" applyNumberFormat="1" applyFont="1" applyBorder="1" applyAlignment="1">
      <alignment vertical="center"/>
    </xf>
    <xf numFmtId="165" fontId="31" fillId="0" borderId="6" xfId="0" applyNumberFormat="1" applyFont="1" applyBorder="1" applyAlignment="1">
      <alignment vertical="center"/>
    </xf>
    <xf numFmtId="0" fontId="24" fillId="0" borderId="6" xfId="0" applyFont="1" applyBorder="1" applyAlignment="1">
      <alignment vertical="center"/>
    </xf>
    <xf numFmtId="2" fontId="24" fillId="0" borderId="6" xfId="0" applyNumberFormat="1" applyFont="1" applyBorder="1" applyAlignment="1">
      <alignment horizontal="center" vertical="center"/>
    </xf>
    <xf numFmtId="0" fontId="31" fillId="0" borderId="6" xfId="0" applyFont="1" applyBorder="1" applyAlignment="1">
      <alignment vertical="center"/>
    </xf>
    <xf numFmtId="0" fontId="31" fillId="0" borderId="0" xfId="0" applyFont="1" applyAlignment="1">
      <alignment horizontal="center" vertical="center"/>
    </xf>
    <xf numFmtId="0" fontId="24" fillId="0" borderId="52" xfId="0" applyFont="1" applyBorder="1" applyAlignment="1">
      <alignment vertical="center"/>
    </xf>
    <xf numFmtId="0" fontId="24" fillId="0" borderId="53" xfId="0" applyFont="1" applyBorder="1" applyAlignment="1">
      <alignment vertical="center"/>
    </xf>
    <xf numFmtId="0" fontId="31" fillId="0" borderId="54" xfId="0" applyFont="1" applyBorder="1" applyAlignment="1">
      <alignment vertical="center"/>
    </xf>
    <xf numFmtId="0" fontId="35" fillId="0" borderId="48" xfId="0" applyFont="1" applyBorder="1" applyAlignment="1">
      <alignment horizontal="center" vertical="center"/>
    </xf>
    <xf numFmtId="165" fontId="31" fillId="0" borderId="0" xfId="0" applyNumberFormat="1" applyFont="1" applyAlignment="1">
      <alignment vertical="center"/>
    </xf>
    <xf numFmtId="0" fontId="31" fillId="5" borderId="5" xfId="0" applyFont="1" applyFill="1" applyBorder="1" applyAlignment="1">
      <alignment vertical="center"/>
    </xf>
    <xf numFmtId="165" fontId="31" fillId="5" borderId="5" xfId="0" applyNumberFormat="1" applyFont="1" applyFill="1" applyBorder="1" applyAlignment="1">
      <alignment vertical="center"/>
    </xf>
    <xf numFmtId="0" fontId="31" fillId="0" borderId="52" xfId="0" applyFont="1" applyBorder="1" applyAlignment="1">
      <alignment vertical="center"/>
    </xf>
    <xf numFmtId="0" fontId="31" fillId="0" borderId="53" xfId="0" applyFont="1" applyBorder="1" applyAlignment="1">
      <alignment horizontal="center" vertical="center"/>
    </xf>
    <xf numFmtId="0" fontId="31" fillId="0" borderId="53" xfId="0" applyFont="1" applyBorder="1" applyAlignment="1">
      <alignment vertical="center"/>
    </xf>
    <xf numFmtId="0" fontId="14" fillId="0" borderId="21" xfId="0" applyFont="1" applyBorder="1" applyAlignment="1">
      <alignment horizontal="left" vertical="center" wrapText="1"/>
    </xf>
    <xf numFmtId="0" fontId="13" fillId="0" borderId="56" xfId="0" applyFont="1" applyFill="1" applyBorder="1" applyAlignment="1">
      <alignment horizontal="center"/>
    </xf>
    <xf numFmtId="0" fontId="39" fillId="0" borderId="0" xfId="0" applyFont="1" applyFill="1" applyAlignment="1" applyProtection="1">
      <alignment horizontal="left" vertical="top" wrapText="1"/>
      <protection locked="0"/>
    </xf>
    <xf numFmtId="0" fontId="2" fillId="0" borderId="56" xfId="0" applyFont="1" applyBorder="1" applyAlignment="1"/>
    <xf numFmtId="0" fontId="0" fillId="0" borderId="56" xfId="0" applyFont="1" applyBorder="1" applyAlignment="1"/>
    <xf numFmtId="0" fontId="3" fillId="4" borderId="56" xfId="0" applyFont="1" applyFill="1" applyBorder="1" applyAlignment="1">
      <alignment horizontal="center" vertical="center"/>
    </xf>
    <xf numFmtId="0" fontId="10" fillId="4" borderId="56" xfId="0" applyFont="1" applyFill="1" applyBorder="1" applyAlignment="1">
      <alignment horizontal="center" vertical="center"/>
    </xf>
    <xf numFmtId="0" fontId="1" fillId="0" borderId="56" xfId="0" applyFont="1" applyBorder="1" applyAlignment="1">
      <alignment horizontal="center"/>
    </xf>
    <xf numFmtId="0" fontId="13" fillId="4" borderId="44" xfId="0" applyFont="1" applyFill="1" applyBorder="1" applyAlignment="1">
      <alignment horizontal="center"/>
    </xf>
    <xf numFmtId="0" fontId="14" fillId="0" borderId="56" xfId="0" applyFont="1" applyFill="1" applyBorder="1" applyProtection="1">
      <protection locked="0"/>
    </xf>
    <xf numFmtId="0" fontId="3" fillId="0" borderId="56" xfId="0" applyFont="1" applyBorder="1" applyAlignment="1">
      <alignment horizontal="center" vertical="top"/>
    </xf>
    <xf numFmtId="0" fontId="3" fillId="0" borderId="56" xfId="0" applyFont="1" applyBorder="1" applyAlignment="1">
      <alignment horizontal="center"/>
    </xf>
    <xf numFmtId="2" fontId="3" fillId="5" borderId="21" xfId="0" applyNumberFormat="1" applyFont="1" applyFill="1" applyBorder="1" applyAlignment="1">
      <alignment horizontal="center" vertical="center"/>
    </xf>
    <xf numFmtId="2" fontId="3" fillId="7" borderId="21" xfId="0" applyNumberFormat="1" applyFont="1" applyFill="1" applyBorder="1" applyAlignment="1">
      <alignment horizontal="center" vertical="center"/>
    </xf>
    <xf numFmtId="2" fontId="3" fillId="0" borderId="21" xfId="0" applyNumberFormat="1" applyFont="1" applyBorder="1" applyAlignment="1">
      <alignment horizontal="center" vertic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0" fontId="3" fillId="0" borderId="56" xfId="0" applyFont="1" applyBorder="1"/>
    <xf numFmtId="0" fontId="3" fillId="0" borderId="56" xfId="0" applyFont="1" applyBorder="1" applyAlignment="1">
      <alignment vertical="top" wrapText="1"/>
    </xf>
    <xf numFmtId="0" fontId="3" fillId="0" borderId="31" xfId="0" applyFont="1" applyBorder="1" applyAlignment="1">
      <alignment horizontal="center" vertical="center"/>
    </xf>
    <xf numFmtId="0" fontId="0" fillId="0" borderId="0" xfId="0" applyFont="1" applyAlignment="1"/>
    <xf numFmtId="0" fontId="3" fillId="0" borderId="69" xfId="0" applyFont="1" applyBorder="1" applyAlignment="1">
      <alignment horizontal="center"/>
    </xf>
    <xf numFmtId="2" fontId="3" fillId="5" borderId="73" xfId="0" applyNumberFormat="1" applyFont="1" applyFill="1" applyBorder="1" applyAlignment="1">
      <alignment horizontal="center" vertical="center"/>
    </xf>
    <xf numFmtId="2" fontId="6" fillId="0" borderId="74" xfId="0" applyNumberFormat="1" applyFont="1" applyBorder="1" applyAlignment="1">
      <alignment vertical="center"/>
    </xf>
    <xf numFmtId="2" fontId="3" fillId="6" borderId="75" xfId="0" applyNumberFormat="1" applyFont="1" applyFill="1" applyBorder="1" applyAlignment="1">
      <alignment horizontal="center" vertical="center"/>
    </xf>
    <xf numFmtId="2" fontId="3" fillId="0" borderId="39" xfId="0" applyNumberFormat="1" applyFont="1" applyBorder="1" applyAlignment="1">
      <alignment horizontal="center" vertical="center"/>
    </xf>
    <xf numFmtId="2" fontId="3" fillId="6" borderId="76" xfId="0" applyNumberFormat="1" applyFont="1" applyFill="1" applyBorder="1" applyAlignment="1">
      <alignment horizontal="center" vertical="center"/>
    </xf>
    <xf numFmtId="2" fontId="3" fillId="9" borderId="21" xfId="0" applyNumberFormat="1" applyFont="1" applyFill="1" applyBorder="1" applyAlignment="1">
      <alignment horizontal="center" vertical="center"/>
    </xf>
    <xf numFmtId="2" fontId="3" fillId="5" borderId="59" xfId="0" applyNumberFormat="1" applyFont="1" applyFill="1" applyBorder="1" applyAlignment="1">
      <alignment horizontal="center" vertical="center"/>
    </xf>
    <xf numFmtId="0" fontId="0" fillId="0" borderId="0" xfId="0" applyFont="1" applyAlignment="1"/>
    <xf numFmtId="0" fontId="21" fillId="4" borderId="42" xfId="0" applyFont="1" applyFill="1" applyBorder="1" applyAlignment="1">
      <alignment horizontal="center" vertical="center"/>
    </xf>
    <xf numFmtId="0" fontId="2" fillId="0" borderId="56" xfId="0" applyFont="1" applyBorder="1"/>
    <xf numFmtId="0" fontId="3" fillId="0" borderId="66" xfId="0" applyFont="1" applyBorder="1" applyAlignment="1">
      <alignment horizontal="center" vertical="top"/>
    </xf>
    <xf numFmtId="0" fontId="0" fillId="0" borderId="0" xfId="0" applyFont="1" applyAlignment="1"/>
    <xf numFmtId="0" fontId="3" fillId="0" borderId="59" xfId="0" applyFont="1" applyBorder="1" applyAlignment="1">
      <alignment horizontal="center" vertical="center"/>
    </xf>
    <xf numFmtId="0" fontId="2" fillId="0" borderId="26" xfId="0" applyFont="1" applyBorder="1" applyAlignment="1"/>
    <xf numFmtId="0" fontId="2" fillId="0" borderId="22" xfId="0" applyFont="1" applyBorder="1" applyAlignment="1"/>
    <xf numFmtId="0" fontId="18" fillId="3" borderId="21" xfId="0" applyFont="1" applyFill="1" applyBorder="1" applyAlignment="1">
      <alignment vertical="center"/>
    </xf>
    <xf numFmtId="0" fontId="21" fillId="4" borderId="14" xfId="0" applyFont="1" applyFill="1" applyBorder="1" applyAlignment="1">
      <alignment horizontal="center" vertical="center"/>
    </xf>
    <xf numFmtId="0" fontId="21" fillId="4" borderId="79" xfId="0" applyFont="1" applyFill="1" applyBorder="1" applyAlignment="1">
      <alignment horizontal="center" vertical="center" wrapText="1"/>
    </xf>
    <xf numFmtId="0" fontId="18" fillId="15" borderId="0" xfId="0" applyFont="1" applyFill="1" applyAlignment="1">
      <alignment horizontal="center" vertical="center"/>
    </xf>
    <xf numFmtId="0" fontId="16" fillId="16" borderId="21" xfId="0" applyFont="1" applyFill="1" applyBorder="1" applyAlignment="1">
      <alignment vertical="center"/>
    </xf>
    <xf numFmtId="0" fontId="21" fillId="4" borderId="78" xfId="0" applyFont="1" applyFill="1" applyBorder="1" applyAlignment="1">
      <alignment horizontal="center" vertical="center"/>
    </xf>
    <xf numFmtId="0" fontId="21" fillId="4" borderId="80" xfId="0" applyFont="1" applyFill="1" applyBorder="1" applyAlignment="1">
      <alignment horizontal="center" vertical="center"/>
    </xf>
    <xf numFmtId="0" fontId="0" fillId="0" borderId="0" xfId="0" applyFont="1" applyAlignment="1"/>
    <xf numFmtId="0" fontId="12" fillId="4" borderId="42" xfId="0" applyFont="1" applyFill="1" applyBorder="1" applyAlignment="1">
      <alignment horizontal="center" vertical="center" wrapText="1"/>
    </xf>
    <xf numFmtId="2" fontId="3" fillId="5" borderId="71" xfId="0" applyNumberFormat="1" applyFont="1" applyFill="1" applyBorder="1" applyAlignment="1">
      <alignment horizontal="center" vertical="center"/>
    </xf>
    <xf numFmtId="0" fontId="42" fillId="17" borderId="59" xfId="0" applyFont="1" applyFill="1" applyBorder="1" applyAlignment="1">
      <alignment horizontal="center" vertical="center" wrapText="1"/>
    </xf>
    <xf numFmtId="0" fontId="14" fillId="0" borderId="59" xfId="0" applyFont="1" applyBorder="1" applyAlignment="1"/>
    <xf numFmtId="0" fontId="3" fillId="0" borderId="21" xfId="0" applyFont="1" applyBorder="1" applyAlignment="1">
      <alignment vertical="center" wrapText="1"/>
    </xf>
    <xf numFmtId="0" fontId="3" fillId="0" borderId="39" xfId="0" applyFont="1" applyBorder="1" applyAlignment="1">
      <alignment vertical="center" wrapText="1"/>
    </xf>
    <xf numFmtId="2" fontId="3" fillId="5" borderId="59" xfId="0" applyNumberFormat="1" applyFont="1" applyFill="1" applyBorder="1" applyAlignment="1">
      <alignment horizontal="center" vertical="center" wrapText="1"/>
    </xf>
    <xf numFmtId="0" fontId="39" fillId="0" borderId="25" xfId="0" applyFont="1" applyFill="1" applyBorder="1" applyAlignment="1" applyProtection="1">
      <alignment vertical="center"/>
      <protection locked="0"/>
    </xf>
    <xf numFmtId="0" fontId="2" fillId="0" borderId="37" xfId="0" applyFont="1" applyBorder="1" applyAlignment="1"/>
    <xf numFmtId="0" fontId="21" fillId="4" borderId="81" xfId="0" applyFont="1" applyFill="1" applyBorder="1" applyAlignment="1">
      <alignment horizontal="center" vertical="center"/>
    </xf>
    <xf numFmtId="0" fontId="21" fillId="4" borderId="83" xfId="0" applyFont="1" applyFill="1" applyBorder="1" applyAlignment="1">
      <alignment horizontal="center" vertical="center"/>
    </xf>
    <xf numFmtId="0" fontId="21" fillId="4" borderId="43" xfId="0" applyFont="1" applyFill="1" applyBorder="1" applyAlignment="1">
      <alignment horizontal="center" vertical="center" wrapText="1"/>
    </xf>
    <xf numFmtId="165" fontId="23" fillId="5" borderId="16" xfId="0" applyNumberFormat="1" applyFont="1" applyFill="1" applyBorder="1" applyAlignment="1">
      <alignment horizontal="center" vertical="center"/>
    </xf>
    <xf numFmtId="165" fontId="23" fillId="5" borderId="46" xfId="0" applyNumberFormat="1" applyFont="1" applyFill="1" applyBorder="1" applyAlignment="1">
      <alignment horizontal="center" vertical="center"/>
    </xf>
    <xf numFmtId="165" fontId="23" fillId="5" borderId="59" xfId="0" applyNumberFormat="1" applyFont="1" applyFill="1" applyBorder="1" applyAlignment="1">
      <alignment horizontal="center" vertical="center"/>
    </xf>
    <xf numFmtId="0" fontId="43" fillId="0" borderId="58" xfId="0" applyFont="1" applyFill="1" applyBorder="1" applyAlignment="1" applyProtection="1">
      <alignment horizontal="center" vertical="center"/>
      <protection locked="0"/>
    </xf>
    <xf numFmtId="0" fontId="44" fillId="0" borderId="68" xfId="0" applyFont="1" applyFill="1" applyBorder="1" applyAlignment="1" applyProtection="1">
      <alignment horizontal="center" vertical="center"/>
      <protection locked="0"/>
    </xf>
    <xf numFmtId="0" fontId="45" fillId="0" borderId="68" xfId="0" applyFont="1" applyFill="1" applyBorder="1" applyAlignment="1">
      <alignment horizontal="center" vertical="center" wrapText="1"/>
    </xf>
    <xf numFmtId="0" fontId="43" fillId="0" borderId="46" xfId="0" applyFont="1" applyFill="1" applyBorder="1" applyAlignment="1" applyProtection="1">
      <alignment horizontal="center" vertical="center"/>
      <protection locked="0"/>
    </xf>
    <xf numFmtId="0" fontId="43" fillId="0" borderId="41" xfId="0" applyFont="1" applyFill="1" applyBorder="1" applyAlignment="1" applyProtection="1">
      <alignment horizontal="center" vertical="center"/>
      <protection locked="0"/>
    </xf>
    <xf numFmtId="0" fontId="3" fillId="0" borderId="60" xfId="0" applyFont="1" applyBorder="1" applyAlignment="1">
      <alignment horizontal="center"/>
    </xf>
    <xf numFmtId="0" fontId="3" fillId="0" borderId="63" xfId="0" applyFont="1" applyBorder="1" applyAlignment="1">
      <alignment horizontal="center"/>
    </xf>
    <xf numFmtId="0" fontId="14" fillId="0" borderId="56" xfId="0" applyFont="1" applyBorder="1"/>
    <xf numFmtId="0" fontId="3" fillId="0" borderId="59" xfId="0" applyFont="1" applyBorder="1" applyAlignment="1">
      <alignment horizontal="center" vertical="top"/>
    </xf>
    <xf numFmtId="0" fontId="3" fillId="0" borderId="0" xfId="0" applyFont="1" applyProtection="1">
      <protection locked="0"/>
    </xf>
    <xf numFmtId="0" fontId="14" fillId="0" borderId="0" xfId="0" applyFont="1"/>
    <xf numFmtId="2" fontId="3" fillId="0" borderId="56" xfId="0" applyNumberFormat="1" applyFont="1" applyBorder="1" applyAlignment="1">
      <alignment horizontal="center" vertical="center"/>
    </xf>
    <xf numFmtId="0" fontId="3" fillId="0" borderId="56" xfId="0" applyFont="1" applyBorder="1" applyAlignment="1">
      <alignment horizontal="center" vertical="center"/>
    </xf>
    <xf numFmtId="0" fontId="2" fillId="0" borderId="67" xfId="0" applyFont="1" applyBorder="1"/>
    <xf numFmtId="0" fontId="3" fillId="0" borderId="59" xfId="0" applyFont="1" applyBorder="1" applyAlignment="1">
      <alignment horizontal="left" vertical="top" wrapText="1"/>
    </xf>
    <xf numFmtId="2" fontId="44" fillId="17" borderId="59" xfId="0" applyNumberFormat="1" applyFont="1" applyFill="1" applyBorder="1" applyAlignment="1">
      <alignment horizontal="center" vertical="center"/>
    </xf>
    <xf numFmtId="0" fontId="44" fillId="0" borderId="0" xfId="0" applyFont="1"/>
    <xf numFmtId="2" fontId="44" fillId="0" borderId="59" xfId="0" applyNumberFormat="1" applyFont="1" applyBorder="1" applyAlignment="1" applyProtection="1">
      <alignment horizontal="center" vertical="center"/>
      <protection locked="0"/>
    </xf>
    <xf numFmtId="0" fontId="46" fillId="0" borderId="59" xfId="0" applyFont="1" applyBorder="1" applyAlignment="1">
      <alignment horizontal="center" vertical="center"/>
    </xf>
    <xf numFmtId="0" fontId="46" fillId="0" borderId="59" xfId="0" applyFont="1" applyBorder="1" applyAlignment="1">
      <alignment vertical="center" wrapText="1"/>
    </xf>
    <xf numFmtId="0" fontId="46" fillId="0" borderId="0" xfId="0" applyFont="1" applyAlignment="1">
      <alignment horizontal="left" vertical="top"/>
    </xf>
    <xf numFmtId="0" fontId="44" fillId="0" borderId="0" xfId="0" applyFont="1" applyAlignment="1">
      <alignment horizontal="center"/>
    </xf>
    <xf numFmtId="0" fontId="3" fillId="0" borderId="71" xfId="0" applyFont="1" applyBorder="1" applyAlignment="1">
      <alignment horizontal="center" vertical="center"/>
    </xf>
    <xf numFmtId="2" fontId="48" fillId="19" borderId="59" xfId="0" applyNumberFormat="1" applyFont="1" applyFill="1" applyBorder="1" applyAlignment="1">
      <alignment horizontal="center" vertical="center"/>
    </xf>
    <xf numFmtId="0" fontId="4" fillId="0" borderId="56" xfId="0" applyFont="1" applyBorder="1" applyAlignment="1">
      <alignment horizontal="center" vertical="center" wrapText="1"/>
    </xf>
    <xf numFmtId="0" fontId="15" fillId="0" borderId="56" xfId="0" applyFont="1" applyBorder="1" applyAlignment="1">
      <alignment horizontal="center" vertical="center" wrapText="1"/>
    </xf>
    <xf numFmtId="0" fontId="49" fillId="0" borderId="56" xfId="0" applyFont="1" applyBorder="1" applyAlignment="1">
      <alignment horizontal="center"/>
    </xf>
    <xf numFmtId="2" fontId="44" fillId="20" borderId="59" xfId="0" applyNumberFormat="1" applyFont="1" applyFill="1" applyBorder="1" applyAlignment="1" applyProtection="1">
      <alignment horizontal="center" vertical="center"/>
      <protection locked="0"/>
    </xf>
    <xf numFmtId="0" fontId="46" fillId="0" borderId="59" xfId="0" applyFont="1" applyBorder="1" applyAlignment="1">
      <alignment vertical="top" wrapText="1"/>
    </xf>
    <xf numFmtId="0" fontId="46" fillId="0" borderId="59" xfId="0" applyFont="1" applyBorder="1" applyAlignment="1">
      <alignment horizontal="left" vertical="center" wrapText="1"/>
    </xf>
    <xf numFmtId="2" fontId="4" fillId="17" borderId="59" xfId="0" applyNumberFormat="1" applyFont="1" applyFill="1" applyBorder="1" applyAlignment="1">
      <alignment horizontal="center" vertical="center" wrapText="1"/>
    </xf>
    <xf numFmtId="0" fontId="44" fillId="0" borderId="59" xfId="0" applyFont="1" applyBorder="1" applyAlignment="1">
      <alignment horizontal="center" vertical="center"/>
    </xf>
    <xf numFmtId="0" fontId="44" fillId="0" borderId="59" xfId="0" applyFont="1" applyBorder="1" applyAlignment="1">
      <alignment vertical="top" wrapText="1"/>
    </xf>
    <xf numFmtId="0" fontId="44" fillId="0" borderId="59" xfId="0" applyFont="1" applyBorder="1" applyAlignment="1">
      <alignment horizontal="left" vertical="center" wrapText="1"/>
    </xf>
    <xf numFmtId="0" fontId="44" fillId="0" borderId="59" xfId="0" applyFont="1" applyBorder="1" applyAlignment="1">
      <alignment vertical="center" wrapText="1"/>
    </xf>
    <xf numFmtId="2" fontId="48" fillId="21" borderId="59" xfId="0" applyNumberFormat="1" applyFont="1" applyFill="1" applyBorder="1" applyAlignment="1">
      <alignment horizontal="center" vertical="center"/>
    </xf>
    <xf numFmtId="0" fontId="3" fillId="0" borderId="70" xfId="0" applyFont="1" applyBorder="1" applyAlignment="1">
      <alignment horizontal="center" vertical="center" wrapText="1"/>
    </xf>
    <xf numFmtId="0" fontId="14" fillId="0" borderId="59" xfId="0" applyFont="1" applyBorder="1" applyAlignment="1">
      <alignment horizontal="center" vertical="center"/>
    </xf>
    <xf numFmtId="0" fontId="50" fillId="3" borderId="35" xfId="0" applyFont="1" applyFill="1" applyBorder="1" applyAlignment="1">
      <alignment vertical="center" wrapText="1"/>
    </xf>
    <xf numFmtId="0" fontId="50" fillId="3" borderId="56" xfId="0" applyFont="1" applyFill="1" applyBorder="1" applyAlignment="1">
      <alignment vertical="center" wrapText="1"/>
    </xf>
    <xf numFmtId="0" fontId="50" fillId="3" borderId="36" xfId="0" applyFont="1" applyFill="1" applyBorder="1" applyAlignment="1">
      <alignment vertical="center" wrapText="1"/>
    </xf>
    <xf numFmtId="2" fontId="44" fillId="17" borderId="59" xfId="0" applyNumberFormat="1" applyFont="1" applyFill="1" applyBorder="1" applyAlignment="1" applyProtection="1">
      <alignment horizontal="center" vertical="center"/>
      <protection locked="0"/>
    </xf>
    <xf numFmtId="0" fontId="46" fillId="0" borderId="59" xfId="0" applyFont="1" applyBorder="1" applyAlignment="1">
      <alignment horizontal="center" vertical="center" wrapText="1"/>
    </xf>
    <xf numFmtId="0" fontId="46" fillId="0" borderId="66" xfId="0" applyFont="1" applyBorder="1" applyAlignment="1">
      <alignment horizontal="center" vertical="center" wrapText="1"/>
    </xf>
    <xf numFmtId="2" fontId="48" fillId="22" borderId="59" xfId="0" applyNumberFormat="1" applyFont="1" applyFill="1" applyBorder="1" applyAlignment="1">
      <alignment horizontal="center" vertical="center"/>
    </xf>
    <xf numFmtId="2" fontId="46" fillId="0" borderId="0" xfId="0" applyNumberFormat="1" applyFont="1" applyAlignment="1">
      <alignment horizontal="left" vertical="top"/>
    </xf>
    <xf numFmtId="0" fontId="3" fillId="0" borderId="0" xfId="0" applyFont="1" applyAlignment="1">
      <alignment horizontal="center" vertical="center"/>
    </xf>
    <xf numFmtId="0" fontId="3" fillId="0" borderId="59" xfId="0" applyFont="1" applyBorder="1" applyAlignment="1">
      <alignment horizontal="left" vertical="center" wrapText="1"/>
    </xf>
    <xf numFmtId="0" fontId="3" fillId="0" borderId="59" xfId="0" applyFont="1" applyBorder="1" applyAlignment="1">
      <alignment vertical="center" wrapText="1"/>
    </xf>
    <xf numFmtId="0" fontId="47" fillId="0" borderId="56" xfId="0" applyFont="1" applyBorder="1" applyAlignment="1">
      <alignment horizontal="center"/>
    </xf>
    <xf numFmtId="2" fontId="48" fillId="0" borderId="56" xfId="0" applyNumberFormat="1" applyFont="1" applyBorder="1" applyAlignment="1">
      <alignment horizontal="center" vertical="center"/>
    </xf>
    <xf numFmtId="0" fontId="3" fillId="0" borderId="71" xfId="0" applyFont="1" applyBorder="1" applyAlignment="1">
      <alignment horizontal="center" vertical="center"/>
    </xf>
    <xf numFmtId="2" fontId="3" fillId="23" borderId="67" xfId="0" applyNumberFormat="1" applyFont="1" applyFill="1" applyBorder="1" applyAlignment="1">
      <alignment horizontal="center" vertical="center"/>
    </xf>
    <xf numFmtId="0" fontId="3" fillId="0" borderId="56" xfId="0" applyFont="1" applyBorder="1" applyAlignment="1">
      <alignment horizontal="center" vertical="center" wrapText="1"/>
    </xf>
    <xf numFmtId="2" fontId="48" fillId="15" borderId="59" xfId="0" applyNumberFormat="1" applyFont="1" applyFill="1" applyBorder="1" applyAlignment="1">
      <alignment horizontal="center" vertical="center"/>
    </xf>
    <xf numFmtId="0" fontId="0" fillId="0" borderId="0" xfId="0" applyFont="1" applyAlignment="1"/>
    <xf numFmtId="0" fontId="2" fillId="0" borderId="16" xfId="0" applyFont="1" applyBorder="1" applyAlignment="1"/>
    <xf numFmtId="0" fontId="2" fillId="0" borderId="25" xfId="0" applyFont="1" applyBorder="1" applyAlignment="1"/>
    <xf numFmtId="0" fontId="2" fillId="0" borderId="17" xfId="0" applyFont="1" applyBorder="1" applyAlignment="1"/>
    <xf numFmtId="0" fontId="4" fillId="0" borderId="60" xfId="0" applyFont="1" applyBorder="1" applyAlignment="1">
      <alignment horizontal="center" vertical="center"/>
    </xf>
    <xf numFmtId="0" fontId="53" fillId="0" borderId="61" xfId="0" applyFont="1" applyBorder="1" applyAlignment="1">
      <alignment vertical="center"/>
    </xf>
    <xf numFmtId="0" fontId="0" fillId="0" borderId="0" xfId="0" applyFont="1" applyAlignment="1"/>
    <xf numFmtId="0" fontId="21" fillId="4" borderId="42" xfId="0" applyFont="1" applyFill="1" applyBorder="1" applyAlignment="1">
      <alignment horizontal="center" vertical="center" wrapText="1"/>
    </xf>
    <xf numFmtId="165" fontId="27" fillId="25" borderId="6" xfId="0" applyNumberFormat="1" applyFont="1" applyFill="1" applyBorder="1" applyAlignment="1">
      <alignment horizontal="center" vertical="center"/>
    </xf>
    <xf numFmtId="165" fontId="27" fillId="25" borderId="59" xfId="0" applyNumberFormat="1" applyFont="1" applyFill="1" applyBorder="1" applyAlignment="1">
      <alignment horizontal="center" vertical="center"/>
    </xf>
    <xf numFmtId="165" fontId="27" fillId="25" borderId="38" xfId="0" applyNumberFormat="1" applyFont="1" applyFill="1" applyBorder="1" applyAlignment="1">
      <alignment horizontal="center" vertical="center"/>
    </xf>
    <xf numFmtId="165" fontId="25" fillId="26" borderId="6" xfId="0" applyNumberFormat="1" applyFont="1" applyFill="1" applyBorder="1" applyAlignment="1">
      <alignment horizontal="center" vertical="center"/>
    </xf>
    <xf numFmtId="0" fontId="27" fillId="25" borderId="6" xfId="0" applyFont="1" applyFill="1" applyBorder="1" applyAlignment="1">
      <alignment horizontal="center" vertical="center"/>
    </xf>
    <xf numFmtId="1" fontId="27" fillId="25" borderId="6" xfId="0" applyNumberFormat="1" applyFont="1" applyFill="1" applyBorder="1" applyAlignment="1">
      <alignment horizontal="center" vertical="center"/>
    </xf>
    <xf numFmtId="0" fontId="27" fillId="25" borderId="21" xfId="0" applyFont="1" applyFill="1" applyBorder="1" applyAlignment="1">
      <alignment horizontal="center" vertical="center"/>
    </xf>
    <xf numFmtId="1" fontId="24" fillId="5" borderId="34" xfId="0" applyNumberFormat="1" applyFont="1" applyFill="1" applyBorder="1" applyAlignment="1">
      <alignment horizontal="center" vertical="center"/>
    </xf>
    <xf numFmtId="165" fontId="24" fillId="8" borderId="34" xfId="0" applyNumberFormat="1" applyFont="1" applyFill="1" applyBorder="1" applyAlignment="1">
      <alignment horizontal="center" vertical="center"/>
    </xf>
    <xf numFmtId="165" fontId="27" fillId="28" borderId="59" xfId="0" applyNumberFormat="1" applyFont="1" applyFill="1" applyBorder="1" applyAlignment="1">
      <alignment horizontal="center" vertical="center"/>
    </xf>
    <xf numFmtId="1" fontId="27" fillId="27" borderId="59" xfId="0" applyNumberFormat="1" applyFont="1" applyFill="1" applyBorder="1" applyAlignment="1">
      <alignment horizontal="center" vertical="center"/>
    </xf>
    <xf numFmtId="0" fontId="55" fillId="0" borderId="59" xfId="0" applyFont="1" applyBorder="1" applyAlignment="1">
      <alignment horizontal="center" vertical="center"/>
    </xf>
    <xf numFmtId="0" fontId="2" fillId="0" borderId="24" xfId="0" applyFont="1" applyBorder="1" applyAlignment="1"/>
    <xf numFmtId="0" fontId="0" fillId="0" borderId="59" xfId="0" applyFont="1" applyBorder="1" applyAlignment="1">
      <alignment vertical="center" wrapText="1"/>
    </xf>
    <xf numFmtId="0" fontId="0" fillId="0" borderId="6" xfId="0" applyFont="1" applyBorder="1" applyAlignment="1">
      <alignment vertical="center" wrapText="1"/>
    </xf>
    <xf numFmtId="0" fontId="41" fillId="0" borderId="6" xfId="0" applyFont="1" applyBorder="1" applyAlignment="1">
      <alignment vertical="center" wrapText="1"/>
    </xf>
    <xf numFmtId="20" fontId="0" fillId="0" borderId="6" xfId="0" quotePrefix="1" applyNumberFormat="1" applyFont="1" applyBorder="1" applyAlignment="1">
      <alignment horizontal="center" vertical="center"/>
    </xf>
    <xf numFmtId="0" fontId="0" fillId="0" borderId="31" xfId="0" applyFont="1" applyBorder="1" applyAlignment="1">
      <alignment vertical="center" wrapText="1"/>
    </xf>
    <xf numFmtId="0" fontId="0" fillId="0" borderId="21" xfId="0" applyFont="1" applyBorder="1" applyAlignment="1">
      <alignment horizontal="center" vertical="center"/>
    </xf>
    <xf numFmtId="0" fontId="41" fillId="0" borderId="59" xfId="0" applyFont="1" applyBorder="1" applyAlignment="1">
      <alignment vertical="center" wrapText="1"/>
    </xf>
    <xf numFmtId="0" fontId="41" fillId="0" borderId="34" xfId="0" applyFont="1" applyBorder="1" applyAlignment="1">
      <alignment vertical="center" wrapText="1"/>
    </xf>
    <xf numFmtId="0" fontId="0" fillId="0" borderId="6" xfId="0" quotePrefix="1" applyFont="1" applyBorder="1" applyAlignment="1">
      <alignment horizontal="center" vertical="center"/>
    </xf>
    <xf numFmtId="1" fontId="0" fillId="0" borderId="0" xfId="0" applyNumberFormat="1" applyFont="1" applyAlignment="1">
      <alignment horizontal="center" vertical="center"/>
    </xf>
    <xf numFmtId="0" fontId="0" fillId="16" borderId="6" xfId="0" applyFont="1" applyFill="1" applyBorder="1" applyAlignment="1">
      <alignment horizontal="center" vertical="center"/>
    </xf>
    <xf numFmtId="0" fontId="0" fillId="29" borderId="6" xfId="0" applyFont="1" applyFill="1" applyBorder="1" applyAlignment="1">
      <alignment horizontal="center" vertical="center"/>
    </xf>
    <xf numFmtId="0" fontId="41" fillId="0" borderId="21" xfId="0" applyFont="1" applyBorder="1" applyAlignment="1">
      <alignment vertical="center" wrapText="1"/>
    </xf>
    <xf numFmtId="0" fontId="30" fillId="0" borderId="59" xfId="0" applyFont="1" applyBorder="1" applyAlignment="1">
      <alignment horizontal="center" vertical="center"/>
    </xf>
    <xf numFmtId="0" fontId="24" fillId="0" borderId="31" xfId="0" applyFont="1" applyBorder="1" applyAlignment="1">
      <alignment horizontal="center" vertical="center"/>
    </xf>
    <xf numFmtId="0" fontId="24" fillId="0" borderId="56" xfId="0" applyFont="1" applyBorder="1" applyAlignment="1">
      <alignment horizontal="center" vertical="center"/>
    </xf>
    <xf numFmtId="0" fontId="30" fillId="0" borderId="38" xfId="0" applyFont="1" applyBorder="1" applyAlignment="1">
      <alignment horizontal="center" vertical="center"/>
    </xf>
    <xf numFmtId="9" fontId="30" fillId="0" borderId="59" xfId="0" applyNumberFormat="1" applyFont="1" applyBorder="1" applyAlignment="1">
      <alignment horizontal="center" vertical="center"/>
    </xf>
    <xf numFmtId="2" fontId="25" fillId="0" borderId="53" xfId="0" applyNumberFormat="1" applyFont="1" applyBorder="1" applyAlignment="1">
      <alignment horizontal="center" vertical="center"/>
    </xf>
    <xf numFmtId="1" fontId="24" fillId="0" borderId="24" xfId="0" applyNumberFormat="1" applyFont="1" applyBorder="1" applyAlignment="1">
      <alignment horizontal="center" vertical="center"/>
    </xf>
    <xf numFmtId="2" fontId="24" fillId="0" borderId="56" xfId="0" applyNumberFormat="1" applyFont="1" applyBorder="1" applyAlignment="1">
      <alignment horizontal="center" vertical="center"/>
    </xf>
    <xf numFmtId="0" fontId="24" fillId="0" borderId="56" xfId="0" applyFont="1" applyBorder="1" applyAlignment="1">
      <alignment vertical="center"/>
    </xf>
    <xf numFmtId="0" fontId="31" fillId="0" borderId="56" xfId="0" applyFont="1" applyBorder="1" applyAlignment="1">
      <alignment vertical="center"/>
    </xf>
    <xf numFmtId="2" fontId="24" fillId="0" borderId="59" xfId="0" applyNumberFormat="1" applyFont="1" applyBorder="1" applyAlignment="1">
      <alignment horizontal="center" vertical="center"/>
    </xf>
    <xf numFmtId="1" fontId="24" fillId="0" borderId="59" xfId="0" applyNumberFormat="1" applyFont="1" applyBorder="1" applyAlignment="1">
      <alignment horizontal="center" vertical="center"/>
    </xf>
    <xf numFmtId="2" fontId="55" fillId="0" borderId="59" xfId="0" applyNumberFormat="1" applyFont="1" applyBorder="1" applyAlignment="1">
      <alignment horizontal="center" vertical="center"/>
    </xf>
    <xf numFmtId="0" fontId="24" fillId="16" borderId="18" xfId="0" applyFont="1" applyFill="1" applyBorder="1" applyAlignment="1">
      <alignment horizontal="center" vertical="center"/>
    </xf>
    <xf numFmtId="0" fontId="24" fillId="15" borderId="6" xfId="0" applyFont="1" applyFill="1" applyBorder="1" applyAlignment="1">
      <alignment horizontal="center" vertical="center"/>
    </xf>
    <xf numFmtId="0" fontId="24" fillId="16" borderId="6" xfId="0" applyFont="1" applyFill="1" applyBorder="1" applyAlignment="1">
      <alignment horizontal="center" vertical="center"/>
    </xf>
    <xf numFmtId="0" fontId="24" fillId="29" borderId="6" xfId="0" applyFont="1" applyFill="1" applyBorder="1" applyAlignment="1">
      <alignment horizontal="center" vertical="center"/>
    </xf>
    <xf numFmtId="0" fontId="25" fillId="0" borderId="6" xfId="0" applyFont="1" applyBorder="1" applyAlignment="1">
      <alignment horizontal="left" vertical="center"/>
    </xf>
    <xf numFmtId="2" fontId="3" fillId="30" borderId="21" xfId="0" applyNumberFormat="1" applyFont="1" applyFill="1" applyBorder="1" applyAlignment="1">
      <alignment horizontal="center" vertical="center"/>
    </xf>
    <xf numFmtId="1" fontId="24" fillId="5" borderId="24" xfId="0" applyNumberFormat="1" applyFont="1" applyFill="1" applyBorder="1" applyAlignment="1">
      <alignment horizontal="center" vertical="center"/>
    </xf>
    <xf numFmtId="165" fontId="27" fillId="0" borderId="6" xfId="0" applyNumberFormat="1" applyFont="1" applyBorder="1" applyAlignment="1">
      <alignment horizontal="center" vertical="center"/>
    </xf>
    <xf numFmtId="1" fontId="0" fillId="0" borderId="0" xfId="0" applyNumberFormat="1" applyFont="1" applyAlignment="1"/>
    <xf numFmtId="2" fontId="48" fillId="0" borderId="59" xfId="0" applyNumberFormat="1" applyFont="1" applyFill="1" applyBorder="1" applyAlignment="1">
      <alignment horizontal="center" vertical="center"/>
    </xf>
    <xf numFmtId="0" fontId="40" fillId="14" borderId="34" xfId="0" applyFont="1" applyFill="1" applyBorder="1" applyAlignment="1" applyProtection="1">
      <alignment horizontal="center" vertical="center" wrapText="1"/>
    </xf>
    <xf numFmtId="0" fontId="21" fillId="4" borderId="86" xfId="0" applyFont="1" applyFill="1" applyBorder="1" applyAlignment="1">
      <alignment horizontal="center" vertical="center" wrapText="1"/>
    </xf>
    <xf numFmtId="0" fontId="21" fillId="4" borderId="87" xfId="0" applyFont="1" applyFill="1" applyBorder="1" applyAlignment="1">
      <alignment horizontal="center" vertical="center"/>
    </xf>
    <xf numFmtId="0" fontId="21" fillId="4" borderId="78" xfId="0" applyFont="1" applyFill="1" applyBorder="1" applyAlignment="1">
      <alignment horizontal="center" vertical="center" wrapText="1"/>
    </xf>
    <xf numFmtId="0" fontId="21" fillId="4" borderId="88" xfId="0" applyFont="1" applyFill="1" applyBorder="1" applyAlignment="1">
      <alignment horizontal="center" vertical="center"/>
    </xf>
    <xf numFmtId="0" fontId="21" fillId="4" borderId="89" xfId="0" applyFont="1" applyFill="1" applyBorder="1" applyAlignment="1">
      <alignment horizontal="center" vertical="center"/>
    </xf>
    <xf numFmtId="0" fontId="21" fillId="4" borderId="90" xfId="0" applyFont="1" applyFill="1" applyBorder="1" applyAlignment="1">
      <alignment horizontal="center" vertical="center" wrapText="1"/>
    </xf>
    <xf numFmtId="165" fontId="23" fillId="5" borderId="71" xfId="0" applyNumberFormat="1" applyFont="1" applyFill="1" applyBorder="1" applyAlignment="1">
      <alignment horizontal="center" vertical="center"/>
    </xf>
    <xf numFmtId="0" fontId="21" fillId="4" borderId="92" xfId="0" applyFont="1" applyFill="1" applyBorder="1" applyAlignment="1">
      <alignment horizontal="center" vertical="center" wrapText="1"/>
    </xf>
    <xf numFmtId="0" fontId="21" fillId="4" borderId="91" xfId="0" applyFont="1" applyFill="1" applyBorder="1" applyAlignment="1">
      <alignment horizontal="center" vertical="center" wrapText="1"/>
    </xf>
    <xf numFmtId="1" fontId="27" fillId="26" borderId="59" xfId="0" applyNumberFormat="1" applyFont="1" applyFill="1" applyBorder="1" applyAlignment="1">
      <alignment horizontal="center" vertical="center"/>
    </xf>
    <xf numFmtId="0" fontId="24" fillId="0" borderId="0" xfId="0" applyFont="1" applyAlignment="1">
      <alignment horizontal="left" vertical="center"/>
    </xf>
    <xf numFmtId="0" fontId="24" fillId="0" borderId="0" xfId="0" applyFont="1" applyAlignment="1"/>
    <xf numFmtId="0" fontId="11" fillId="0" borderId="59" xfId="0" applyFont="1" applyBorder="1" applyAlignment="1" applyProtection="1">
      <alignment horizontal="center" vertical="center" wrapText="1"/>
    </xf>
    <xf numFmtId="20" fontId="0" fillId="0" borderId="6" xfId="0" quotePrefix="1" applyNumberFormat="1" applyFont="1" applyBorder="1" applyAlignment="1">
      <alignment horizontal="center" vertical="center" wrapText="1"/>
    </xf>
    <xf numFmtId="0" fontId="57" fillId="0" borderId="0" xfId="0" applyFont="1" applyFill="1" applyAlignment="1">
      <alignment horizontal="center" vertical="top" wrapText="1"/>
    </xf>
    <xf numFmtId="0" fontId="57" fillId="0" borderId="0" xfId="0" applyFont="1" applyFill="1" applyAlignment="1">
      <alignment vertical="top" wrapText="1"/>
    </xf>
    <xf numFmtId="0" fontId="58" fillId="0" borderId="0" xfId="0" applyFont="1" applyFill="1" applyAlignment="1">
      <alignment horizontal="center" vertical="top" wrapText="1"/>
    </xf>
    <xf numFmtId="0" fontId="58" fillId="0" borderId="59" xfId="0" applyFont="1" applyFill="1" applyBorder="1" applyAlignment="1">
      <alignment horizontal="center" vertical="top" wrapText="1"/>
    </xf>
    <xf numFmtId="0" fontId="58" fillId="0" borderId="59" xfId="0" applyFont="1" applyFill="1" applyBorder="1" applyAlignment="1">
      <alignment horizontal="left" vertical="top" wrapText="1"/>
    </xf>
    <xf numFmtId="0" fontId="56" fillId="0" borderId="69" xfId="0" applyFont="1" applyFill="1" applyBorder="1" applyAlignment="1">
      <alignment horizontal="left" vertical="top" wrapText="1"/>
    </xf>
    <xf numFmtId="0" fontId="58" fillId="0" borderId="69" xfId="0" applyFont="1" applyFill="1" applyBorder="1" applyAlignment="1">
      <alignment horizontal="center" vertical="top" wrapText="1"/>
    </xf>
    <xf numFmtId="0" fontId="56" fillId="0" borderId="59" xfId="0" applyFont="1" applyFill="1" applyBorder="1" applyAlignment="1">
      <alignment horizontal="left" vertical="top" wrapText="1"/>
    </xf>
    <xf numFmtId="0" fontId="58" fillId="0" borderId="59" xfId="0" applyFont="1" applyFill="1" applyBorder="1" applyAlignment="1">
      <alignment horizontal="center" vertical="center" wrapText="1"/>
    </xf>
    <xf numFmtId="0" fontId="56" fillId="0" borderId="59" xfId="0" applyFont="1" applyFill="1" applyBorder="1" applyAlignment="1">
      <alignment vertical="top" wrapText="1"/>
    </xf>
    <xf numFmtId="0" fontId="60" fillId="31" borderId="59" xfId="0" applyFont="1" applyFill="1" applyBorder="1" applyAlignment="1">
      <alignment vertical="center" wrapText="1"/>
    </xf>
    <xf numFmtId="0" fontId="63" fillId="0" borderId="59" xfId="0" applyFont="1" applyBorder="1" applyAlignment="1">
      <alignment vertical="top" wrapText="1"/>
    </xf>
    <xf numFmtId="0" fontId="63" fillId="0" borderId="59" xfId="0" applyFont="1" applyBorder="1" applyAlignment="1">
      <alignment vertical="top"/>
    </xf>
    <xf numFmtId="0" fontId="45" fillId="0" borderId="59" xfId="0" applyFont="1" applyBorder="1" applyAlignment="1">
      <alignment horizontal="left" vertical="top" wrapText="1"/>
    </xf>
    <xf numFmtId="0" fontId="63" fillId="0" borderId="59" xfId="0" applyFont="1" applyBorder="1" applyAlignment="1">
      <alignment horizontal="left" vertical="top" wrapText="1"/>
    </xf>
    <xf numFmtId="0" fontId="63" fillId="31" borderId="59" xfId="0" applyFont="1" applyFill="1" applyBorder="1" applyAlignment="1">
      <alignment horizontal="left" vertical="top" wrapText="1"/>
    </xf>
    <xf numFmtId="0" fontId="45" fillId="31" borderId="59" xfId="0" applyFont="1" applyFill="1" applyBorder="1" applyAlignment="1">
      <alignment horizontal="left" vertical="top" wrapText="1"/>
    </xf>
    <xf numFmtId="0" fontId="57" fillId="0" borderId="69" xfId="0" applyFont="1" applyFill="1" applyBorder="1" applyAlignment="1">
      <alignment horizontal="left" vertical="top" wrapText="1"/>
    </xf>
    <xf numFmtId="0" fontId="57" fillId="0" borderId="59" xfId="0" applyFont="1" applyFill="1" applyBorder="1" applyAlignment="1">
      <alignment horizontal="left" vertical="top" wrapText="1"/>
    </xf>
    <xf numFmtId="0" fontId="59" fillId="0" borderId="59" xfId="0" applyFont="1" applyBorder="1" applyAlignment="1">
      <alignment horizontal="left" vertical="top" wrapText="1"/>
    </xf>
    <xf numFmtId="0" fontId="59" fillId="31" borderId="59" xfId="0" applyFont="1" applyFill="1" applyBorder="1" applyAlignment="1">
      <alignment horizontal="left" vertical="top" wrapText="1"/>
    </xf>
    <xf numFmtId="0" fontId="45" fillId="0" borderId="59" xfId="0" applyFont="1" applyBorder="1" applyAlignment="1">
      <alignment vertical="top" wrapText="1"/>
    </xf>
    <xf numFmtId="0" fontId="56" fillId="0" borderId="59" xfId="0" applyFont="1" applyFill="1" applyBorder="1" applyAlignment="1">
      <alignment horizontal="center" vertical="top" wrapText="1"/>
    </xf>
    <xf numFmtId="0" fontId="58" fillId="0" borderId="59" xfId="0" applyFont="1" applyFill="1" applyBorder="1" applyAlignment="1">
      <alignment horizontal="center" vertical="center" wrapText="1"/>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46" fillId="17" borderId="59" xfId="0" applyFont="1" applyFill="1" applyBorder="1" applyAlignment="1" applyProtection="1">
      <alignment horizontal="left" vertical="top" wrapText="1"/>
      <protection locked="0"/>
    </xf>
    <xf numFmtId="0" fontId="44" fillId="0" borderId="69" xfId="0" applyFont="1" applyBorder="1" applyAlignment="1">
      <alignment horizontal="center"/>
    </xf>
    <xf numFmtId="0" fontId="44" fillId="0" borderId="70" xfId="0" applyFont="1" applyBorder="1" applyAlignment="1">
      <alignment horizontal="center"/>
    </xf>
    <xf numFmtId="0" fontId="44" fillId="0" borderId="71" xfId="0" applyFont="1" applyBorder="1" applyAlignment="1">
      <alignment horizontal="center"/>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85" xfId="0" applyFont="1" applyBorder="1" applyAlignment="1">
      <alignment horizontal="center" vertical="center" wrapText="1"/>
    </xf>
    <xf numFmtId="2" fontId="44" fillId="15" borderId="69" xfId="0" applyNumberFormat="1" applyFont="1" applyFill="1" applyBorder="1" applyAlignment="1" applyProtection="1">
      <alignment horizontal="center" vertical="center"/>
      <protection locked="0"/>
    </xf>
    <xf numFmtId="2" fontId="44" fillId="15" borderId="70" xfId="0" applyNumberFormat="1" applyFont="1" applyFill="1" applyBorder="1" applyAlignment="1" applyProtection="1">
      <alignment horizontal="center" vertical="center"/>
      <protection locked="0"/>
    </xf>
    <xf numFmtId="2" fontId="44" fillId="15" borderId="71" xfId="0" applyNumberFormat="1" applyFont="1" applyFill="1" applyBorder="1" applyAlignment="1" applyProtection="1">
      <alignment horizontal="center" vertical="center"/>
      <protection locked="0"/>
    </xf>
    <xf numFmtId="0" fontId="3" fillId="5" borderId="59" xfId="0" applyFont="1" applyFill="1" applyBorder="1" applyAlignment="1">
      <alignment horizontal="left" vertical="top" wrapText="1"/>
    </xf>
    <xf numFmtId="0" fontId="46" fillId="0" borderId="60" xfId="0" applyFont="1" applyBorder="1" applyAlignment="1">
      <alignment horizontal="left" vertical="top" wrapText="1"/>
    </xf>
    <xf numFmtId="0" fontId="46" fillId="0" borderId="62" xfId="0" applyFont="1" applyBorder="1" applyAlignment="1">
      <alignment horizontal="left" vertical="top" wrapText="1"/>
    </xf>
    <xf numFmtId="0" fontId="46" fillId="0" borderId="64" xfId="0" applyFont="1" applyBorder="1" applyAlignment="1">
      <alignment horizontal="left" vertical="top" wrapText="1"/>
    </xf>
    <xf numFmtId="0" fontId="46" fillId="0" borderId="65" xfId="0" applyFont="1" applyBorder="1" applyAlignment="1">
      <alignment horizontal="left" vertical="top" wrapText="1"/>
    </xf>
    <xf numFmtId="0" fontId="3" fillId="0" borderId="66" xfId="0" applyFont="1" applyBorder="1" applyAlignment="1">
      <alignment horizontal="left" vertical="center" wrapText="1"/>
    </xf>
    <xf numFmtId="0" fontId="3" fillId="0" borderId="68" xfId="0" applyFont="1" applyBorder="1" applyAlignment="1">
      <alignment horizontal="left" vertical="center" wrapText="1"/>
    </xf>
    <xf numFmtId="0" fontId="44" fillId="0" borderId="59" xfId="0" applyFont="1" applyBorder="1" applyAlignment="1">
      <alignment horizontal="left" vertical="top" wrapText="1"/>
    </xf>
    <xf numFmtId="0" fontId="4" fillId="0" borderId="66" xfId="0" applyFont="1" applyBorder="1" applyAlignment="1">
      <alignment horizontal="center" vertical="center"/>
    </xf>
    <xf numFmtId="0" fontId="53" fillId="0" borderId="72" xfId="0" applyFont="1" applyBorder="1" applyAlignment="1">
      <alignment vertical="center"/>
    </xf>
    <xf numFmtId="0" fontId="3" fillId="0" borderId="19" xfId="0" applyFont="1" applyBorder="1" applyAlignment="1">
      <alignment horizontal="center" vertical="center"/>
    </xf>
    <xf numFmtId="0" fontId="2" fillId="0" borderId="15" xfId="0" applyFont="1" applyBorder="1"/>
    <xf numFmtId="0" fontId="3" fillId="0" borderId="71" xfId="0" applyFont="1" applyBorder="1" applyAlignment="1">
      <alignment horizontal="center" vertical="center" wrapText="1"/>
    </xf>
    <xf numFmtId="0" fontId="39" fillId="18" borderId="69" xfId="0" applyFont="1" applyFill="1" applyBorder="1" applyAlignment="1" applyProtection="1">
      <alignment horizontal="center" vertical="center" wrapText="1"/>
      <protection locked="0"/>
    </xf>
    <xf numFmtId="0" fontId="39" fillId="18" borderId="70" xfId="0" applyFont="1" applyFill="1" applyBorder="1" applyAlignment="1" applyProtection="1">
      <alignment horizontal="center" vertical="center" wrapText="1"/>
      <protection locked="0"/>
    </xf>
    <xf numFmtId="0" fontId="39" fillId="18" borderId="71" xfId="0" applyFont="1" applyFill="1" applyBorder="1" applyAlignment="1" applyProtection="1">
      <alignment horizontal="center" vertical="center" wrapText="1"/>
      <protection locked="0"/>
    </xf>
    <xf numFmtId="0" fontId="39" fillId="0" borderId="31" xfId="0" applyFont="1" applyFill="1" applyBorder="1" applyAlignment="1" applyProtection="1">
      <alignment horizontal="center" vertical="center"/>
      <protection locked="0"/>
    </xf>
    <xf numFmtId="0" fontId="39" fillId="0" borderId="34" xfId="0" applyFont="1" applyFill="1" applyBorder="1" applyAlignment="1" applyProtection="1">
      <alignment horizontal="center" vertical="center"/>
      <protection locked="0"/>
    </xf>
    <xf numFmtId="0" fontId="39" fillId="0" borderId="24" xfId="0" applyFont="1" applyFill="1" applyBorder="1" applyAlignment="1" applyProtection="1">
      <alignment horizontal="center" vertical="center"/>
      <protection locked="0"/>
    </xf>
    <xf numFmtId="2" fontId="44" fillId="0" borderId="69" xfId="0" applyNumberFormat="1" applyFont="1" applyBorder="1" applyAlignment="1" applyProtection="1">
      <alignment horizontal="center" vertical="center"/>
      <protection locked="0"/>
    </xf>
    <xf numFmtId="2" fontId="44" fillId="0" borderId="70" xfId="0" applyNumberFormat="1" applyFont="1" applyBorder="1" applyAlignment="1" applyProtection="1">
      <alignment horizontal="center" vertical="center"/>
      <protection locked="0"/>
    </xf>
    <xf numFmtId="2" fontId="44" fillId="0" borderId="71" xfId="0" applyNumberFormat="1" applyFont="1" applyBorder="1" applyAlignment="1" applyProtection="1">
      <alignment horizontal="center" vertical="center"/>
      <protection locked="0"/>
    </xf>
    <xf numFmtId="0" fontId="44" fillId="15" borderId="60" xfId="0" applyFont="1" applyFill="1" applyBorder="1" applyAlignment="1">
      <alignment horizontal="left" vertical="top" wrapText="1"/>
    </xf>
    <xf numFmtId="0" fontId="44" fillId="15" borderId="62" xfId="0" applyFont="1" applyFill="1" applyBorder="1" applyAlignment="1">
      <alignment horizontal="left" vertical="top" wrapText="1"/>
    </xf>
    <xf numFmtId="0" fontId="44" fillId="15" borderId="64" xfId="0" applyFont="1" applyFill="1" applyBorder="1" applyAlignment="1">
      <alignment horizontal="left" vertical="top" wrapText="1"/>
    </xf>
    <xf numFmtId="0" fontId="44" fillId="15" borderId="65" xfId="0" applyFont="1" applyFill="1" applyBorder="1" applyAlignment="1">
      <alignment horizontal="left" vertical="top" wrapText="1"/>
    </xf>
    <xf numFmtId="0" fontId="47" fillId="0" borderId="59" xfId="0" applyFont="1" applyBorder="1" applyAlignment="1">
      <alignment horizontal="center" vertical="center"/>
    </xf>
    <xf numFmtId="0" fontId="39" fillId="0" borderId="59" xfId="0" applyFont="1" applyFill="1" applyBorder="1" applyAlignment="1" applyProtection="1">
      <alignment horizontal="center" vertical="center"/>
      <protection locked="0"/>
    </xf>
    <xf numFmtId="0" fontId="3" fillId="0" borderId="58" xfId="0" applyFont="1" applyBorder="1" applyAlignment="1">
      <alignment horizontal="center" vertical="center"/>
    </xf>
    <xf numFmtId="0" fontId="3" fillId="0" borderId="46" xfId="0" applyFont="1" applyBorder="1" applyAlignment="1">
      <alignment horizontal="center" vertical="center"/>
    </xf>
    <xf numFmtId="0" fontId="3" fillId="17" borderId="66" xfId="0" applyFont="1" applyFill="1" applyBorder="1" applyAlignment="1" applyProtection="1">
      <alignment horizontal="left" vertical="top" wrapText="1"/>
      <protection locked="0"/>
    </xf>
    <xf numFmtId="0" fontId="3" fillId="17" borderId="67" xfId="0" applyFont="1" applyFill="1" applyBorder="1" applyAlignment="1" applyProtection="1">
      <alignment horizontal="left" vertical="top" wrapText="1"/>
      <protection locked="0"/>
    </xf>
    <xf numFmtId="0" fontId="3" fillId="17" borderId="68" xfId="0" applyFont="1" applyFill="1" applyBorder="1" applyAlignment="1" applyProtection="1">
      <alignment horizontal="left" vertical="top" wrapText="1"/>
      <protection locked="0"/>
    </xf>
    <xf numFmtId="0" fontId="4" fillId="0" borderId="66" xfId="0" applyFont="1" applyBorder="1" applyAlignment="1">
      <alignment horizontal="center" vertical="top"/>
    </xf>
    <xf numFmtId="0" fontId="53" fillId="0" borderId="72" xfId="0" applyFont="1" applyBorder="1"/>
    <xf numFmtId="0" fontId="2" fillId="0" borderId="24" xfId="0" applyFont="1" applyBorder="1"/>
    <xf numFmtId="0" fontId="3" fillId="0" borderId="21" xfId="0" applyFont="1" applyBorder="1" applyAlignment="1">
      <alignment horizontal="left" vertical="top" wrapText="1"/>
    </xf>
    <xf numFmtId="0" fontId="2" fillId="0" borderId="22" xfId="0" applyFont="1" applyBorder="1"/>
    <xf numFmtId="0" fontId="39" fillId="0" borderId="21" xfId="0" applyFont="1" applyFill="1" applyBorder="1" applyAlignment="1" applyProtection="1">
      <alignment horizontal="left" vertical="top" wrapText="1"/>
      <protection locked="0"/>
    </xf>
    <xf numFmtId="0" fontId="39" fillId="0" borderId="37" xfId="0" applyFont="1" applyFill="1" applyBorder="1" applyAlignment="1" applyProtection="1">
      <alignment horizontal="left" vertical="top" wrapText="1"/>
      <protection locked="0"/>
    </xf>
    <xf numFmtId="0" fontId="40" fillId="0" borderId="37" xfId="0" applyFont="1" applyFill="1" applyBorder="1" applyAlignment="1" applyProtection="1">
      <alignment horizontal="center" vertical="center"/>
      <protection locked="0"/>
    </xf>
    <xf numFmtId="0" fontId="2" fillId="0" borderId="16" xfId="0" applyFont="1" applyBorder="1"/>
    <xf numFmtId="0" fontId="3" fillId="5" borderId="66" xfId="0" applyFont="1" applyFill="1" applyBorder="1" applyAlignment="1">
      <alignment horizontal="left" vertical="top" wrapText="1"/>
    </xf>
    <xf numFmtId="0" fontId="3" fillId="5" borderId="67"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0" borderId="66" xfId="0" applyFont="1" applyBorder="1" applyAlignment="1" applyProtection="1">
      <alignment horizontal="left" vertical="top" wrapText="1"/>
      <protection locked="0"/>
    </xf>
    <xf numFmtId="0" fontId="3" fillId="0" borderId="68" xfId="0" applyFont="1" applyBorder="1" applyAlignment="1" applyProtection="1">
      <alignment horizontal="left" vertical="top" wrapText="1"/>
      <protection locked="0"/>
    </xf>
    <xf numFmtId="0" fontId="3" fillId="0" borderId="66" xfId="0" applyFont="1" applyBorder="1" applyAlignment="1">
      <alignment horizontal="left" vertical="top" wrapText="1"/>
    </xf>
    <xf numFmtId="0" fontId="3" fillId="0" borderId="68" xfId="0" applyFont="1" applyBorder="1" applyAlignment="1">
      <alignment horizontal="left" vertical="top" wrapText="1"/>
    </xf>
    <xf numFmtId="0" fontId="39" fillId="0" borderId="25" xfId="0" applyFont="1" applyFill="1" applyBorder="1" applyAlignment="1" applyProtection="1">
      <alignment horizontal="left" vertical="top" wrapText="1"/>
      <protection locked="0"/>
    </xf>
    <xf numFmtId="0" fontId="39" fillId="0" borderId="59" xfId="0" applyFont="1" applyFill="1" applyBorder="1" applyAlignment="1" applyProtection="1">
      <alignment horizontal="left" vertical="top" wrapText="1"/>
      <protection locked="0"/>
    </xf>
    <xf numFmtId="0" fontId="39" fillId="13" borderId="59" xfId="0" applyFont="1" applyFill="1" applyBorder="1" applyAlignment="1" applyProtection="1">
      <alignment horizontal="left" vertical="top" wrapText="1"/>
      <protection locked="0"/>
    </xf>
    <xf numFmtId="0" fontId="2" fillId="0" borderId="37" xfId="0" applyFont="1" applyBorder="1"/>
    <xf numFmtId="0" fontId="15" fillId="10" borderId="21" xfId="0" applyFont="1" applyFill="1" applyBorder="1" applyAlignment="1">
      <alignment horizontal="left"/>
    </xf>
    <xf numFmtId="0" fontId="2" fillId="0" borderId="26" xfId="0" applyFont="1" applyBorder="1"/>
    <xf numFmtId="0" fontId="3" fillId="5" borderId="27" xfId="0" applyFont="1" applyFill="1" applyBorder="1" applyAlignment="1">
      <alignment horizontal="left" vertical="top" wrapText="1"/>
    </xf>
    <xf numFmtId="0" fontId="2" fillId="0" borderId="28" xfId="0" applyFont="1" applyBorder="1"/>
    <xf numFmtId="0" fontId="2" fillId="0" borderId="29" xfId="0" applyFont="1" applyBorder="1"/>
    <xf numFmtId="0" fontId="2" fillId="0" borderId="30" xfId="0" applyFont="1" applyBorder="1"/>
    <xf numFmtId="0" fontId="0" fillId="0" borderId="0" xfId="0" applyFont="1" applyAlignment="1"/>
    <xf numFmtId="0" fontId="2" fillId="0" borderId="23" xfId="0" applyFont="1" applyBorder="1"/>
    <xf numFmtId="0" fontId="2" fillId="0" borderId="25" xfId="0" applyFont="1" applyBorder="1"/>
    <xf numFmtId="0" fontId="2" fillId="0" borderId="17" xfId="0" applyFont="1" applyBorder="1"/>
    <xf numFmtId="0" fontId="6" fillId="0" borderId="21" xfId="0" applyFont="1" applyBorder="1" applyAlignment="1">
      <alignment horizontal="center" vertical="top"/>
    </xf>
    <xf numFmtId="0" fontId="47" fillId="0" borderId="66" xfId="0" applyFont="1" applyBorder="1" applyAlignment="1">
      <alignment horizontal="center" vertical="center"/>
    </xf>
    <xf numFmtId="0" fontId="47" fillId="0" borderId="68" xfId="0" applyFont="1" applyBorder="1" applyAlignment="1">
      <alignment horizontal="center" vertical="center"/>
    </xf>
    <xf numFmtId="0" fontId="3" fillId="3" borderId="39" xfId="0" applyFont="1" applyFill="1" applyBorder="1" applyAlignment="1">
      <alignment horizontal="center" vertical="center"/>
    </xf>
    <xf numFmtId="0" fontId="2" fillId="0" borderId="40" xfId="0" applyFont="1" applyBorder="1"/>
    <xf numFmtId="0" fontId="2" fillId="0" borderId="56" xfId="0" applyFont="1" applyBorder="1"/>
    <xf numFmtId="0" fontId="2" fillId="0" borderId="41" xfId="0" applyFont="1" applyBorder="1"/>
    <xf numFmtId="0" fontId="3" fillId="0" borderId="30" xfId="0" applyFont="1" applyBorder="1" applyAlignment="1">
      <alignment horizontal="center" vertical="center"/>
    </xf>
    <xf numFmtId="0" fontId="3" fillId="0" borderId="21" xfId="0" applyFont="1" applyBorder="1" applyAlignment="1">
      <alignment horizontal="left" vertical="center" wrapText="1"/>
    </xf>
    <xf numFmtId="0" fontId="4" fillId="0" borderId="21" xfId="0" applyFont="1" applyBorder="1" applyAlignment="1">
      <alignment horizontal="left" vertical="center" wrapText="1"/>
    </xf>
    <xf numFmtId="0" fontId="3" fillId="0" borderId="38" xfId="0" applyFont="1" applyBorder="1" applyAlignment="1">
      <alignment horizontal="left" vertical="center" wrapText="1"/>
    </xf>
    <xf numFmtId="0" fontId="2" fillId="0" borderId="34" xfId="0" applyFont="1" applyBorder="1"/>
    <xf numFmtId="1" fontId="3" fillId="0" borderId="19" xfId="0" quotePrefix="1" applyNumberFormat="1" applyFont="1" applyBorder="1" applyAlignment="1">
      <alignment horizontal="center" vertical="center"/>
    </xf>
    <xf numFmtId="0" fontId="14" fillId="0" borderId="21" xfId="0" applyFont="1" applyBorder="1" applyAlignment="1">
      <alignment horizontal="center" vertical="center"/>
    </xf>
    <xf numFmtId="0" fontId="3" fillId="5" borderId="40" xfId="0" applyFont="1" applyFill="1" applyBorder="1" applyAlignment="1">
      <alignment horizontal="left" vertical="top" wrapText="1"/>
    </xf>
    <xf numFmtId="0" fontId="2" fillId="0" borderId="58" xfId="0" applyFont="1" applyBorder="1"/>
    <xf numFmtId="0" fontId="3" fillId="0" borderId="21" xfId="0" applyFont="1" applyBorder="1" applyAlignment="1">
      <alignment horizontal="center" vertical="top"/>
    </xf>
    <xf numFmtId="0" fontId="3" fillId="0" borderId="34" xfId="0" applyFont="1" applyBorder="1" applyAlignment="1">
      <alignment horizontal="center"/>
    </xf>
    <xf numFmtId="0" fontId="3" fillId="0" borderId="69" xfId="0" applyFont="1" applyBorder="1" applyAlignment="1">
      <alignment horizontal="center"/>
    </xf>
    <xf numFmtId="0" fontId="2" fillId="0" borderId="70" xfId="0" applyFont="1" applyBorder="1"/>
    <xf numFmtId="0" fontId="2" fillId="0" borderId="71" xfId="0" applyFont="1" applyBorder="1"/>
    <xf numFmtId="0" fontId="14" fillId="3" borderId="39" xfId="0" applyFont="1" applyFill="1" applyBorder="1" applyAlignment="1">
      <alignment horizontal="center" vertical="center"/>
    </xf>
    <xf numFmtId="0" fontId="2" fillId="0" borderId="46" xfId="0" applyFont="1" applyBorder="1"/>
    <xf numFmtId="0" fontId="4" fillId="3" borderId="1" xfId="0" applyFont="1" applyFill="1" applyBorder="1" applyAlignment="1">
      <alignment horizontal="center" vertical="center"/>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xf>
    <xf numFmtId="0" fontId="7" fillId="4" borderId="7" xfId="0" applyFont="1" applyFill="1" applyBorder="1" applyAlignment="1">
      <alignment vertical="center" wrapText="1"/>
    </xf>
    <xf numFmtId="0" fontId="2" fillId="0" borderId="8" xfId="0" applyFont="1" applyBorder="1"/>
    <xf numFmtId="0" fontId="2" fillId="0" borderId="9" xfId="0" applyFont="1" applyBorder="1"/>
    <xf numFmtId="0" fontId="12" fillId="4" borderId="81" xfId="0" applyFont="1" applyFill="1" applyBorder="1" applyAlignment="1">
      <alignment horizontal="center" vertical="center" wrapText="1"/>
    </xf>
    <xf numFmtId="0" fontId="2" fillId="0" borderId="20" xfId="0" applyFont="1" applyBorder="1"/>
    <xf numFmtId="0" fontId="2" fillId="0" borderId="82" xfId="0" applyFont="1" applyBorder="1"/>
    <xf numFmtId="0" fontId="5" fillId="4" borderId="1" xfId="0" applyFont="1" applyFill="1" applyBorder="1" applyAlignment="1">
      <alignment vertical="center"/>
    </xf>
    <xf numFmtId="0" fontId="2" fillId="0" borderId="4" xfId="0" applyFont="1" applyBorder="1"/>
    <xf numFmtId="0" fontId="7" fillId="4" borderId="7" xfId="0" applyFont="1" applyFill="1" applyBorder="1" applyAlignment="1">
      <alignment vertical="center"/>
    </xf>
    <xf numFmtId="0" fontId="5" fillId="4" borderId="1" xfId="0" applyFont="1" applyFill="1" applyBorder="1" applyAlignment="1">
      <alignment vertical="center" wrapText="1"/>
    </xf>
    <xf numFmtId="0" fontId="2" fillId="0" borderId="28" xfId="0" applyFont="1" applyBorder="1" applyAlignment="1">
      <alignment horizontal="left"/>
    </xf>
    <xf numFmtId="0" fontId="2" fillId="0" borderId="29" xfId="0" applyFont="1" applyBorder="1" applyAlignment="1">
      <alignment horizontal="left"/>
    </xf>
    <xf numFmtId="0" fontId="2" fillId="0" borderId="56" xfId="0" applyFont="1" applyBorder="1" applyAlignment="1">
      <alignment horizontal="left"/>
    </xf>
    <xf numFmtId="0" fontId="0" fillId="0" borderId="0" xfId="0" applyFont="1" applyAlignment="1">
      <alignment horizontal="left"/>
    </xf>
    <xf numFmtId="0" fontId="2" fillId="0" borderId="23" xfId="0" applyFont="1" applyBorder="1" applyAlignment="1">
      <alignment horizontal="left"/>
    </xf>
    <xf numFmtId="0" fontId="2" fillId="0" borderId="25" xfId="0" applyFont="1" applyBorder="1" applyAlignment="1">
      <alignment horizontal="left"/>
    </xf>
    <xf numFmtId="0" fontId="2" fillId="0" borderId="17" xfId="0" applyFont="1" applyBorder="1" applyAlignment="1">
      <alignment horizontal="left"/>
    </xf>
    <xf numFmtId="0" fontId="14" fillId="0" borderId="69" xfId="0" applyFont="1" applyBorder="1" applyAlignment="1">
      <alignment horizontal="center" vertical="center"/>
    </xf>
    <xf numFmtId="0" fontId="2" fillId="0" borderId="37" xfId="0" applyFont="1" applyBorder="1" applyAlignment="1">
      <alignment vertical="top"/>
    </xf>
    <xf numFmtId="0" fontId="3" fillId="0" borderId="66"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66" xfId="0" applyFont="1" applyBorder="1" applyAlignment="1" applyProtection="1">
      <alignment horizontal="left" vertical="center"/>
      <protection locked="0"/>
    </xf>
    <xf numFmtId="0" fontId="3" fillId="0" borderId="67" xfId="0" applyFont="1" applyBorder="1" applyAlignment="1" applyProtection="1">
      <alignment horizontal="left" vertical="center"/>
      <protection locked="0"/>
    </xf>
    <xf numFmtId="0" fontId="3" fillId="0" borderId="68" xfId="0" applyFont="1" applyBorder="1" applyAlignment="1" applyProtection="1">
      <alignment horizontal="left" vertical="center"/>
      <protection locked="0"/>
    </xf>
    <xf numFmtId="0" fontId="3" fillId="0" borderId="19" xfId="0" applyFont="1" applyBorder="1" applyAlignment="1">
      <alignment horizontal="center" vertical="center" wrapText="1"/>
    </xf>
    <xf numFmtId="0" fontId="14" fillId="5" borderId="59" xfId="0" applyFont="1" applyFill="1" applyBorder="1" applyAlignment="1">
      <alignment horizontal="left" vertical="top" wrapText="1"/>
    </xf>
    <xf numFmtId="0" fontId="44" fillId="0" borderId="69" xfId="0" applyFont="1" applyBorder="1" applyAlignment="1">
      <alignment horizontal="center" vertical="center"/>
    </xf>
    <xf numFmtId="0" fontId="44" fillId="0" borderId="70" xfId="0" applyFont="1" applyBorder="1" applyAlignment="1">
      <alignment horizontal="center" vertical="center"/>
    </xf>
    <xf numFmtId="0" fontId="44" fillId="0" borderId="71" xfId="0" applyFont="1" applyBorder="1" applyAlignment="1">
      <alignment horizontal="center" vertical="center"/>
    </xf>
    <xf numFmtId="0" fontId="3" fillId="0" borderId="60" xfId="0" applyFont="1" applyBorder="1" applyAlignment="1">
      <alignment horizontal="left" vertical="top" wrapText="1"/>
    </xf>
    <xf numFmtId="0" fontId="3" fillId="0" borderId="62" xfId="0" applyFont="1" applyBorder="1" applyAlignment="1">
      <alignment horizontal="left" vertical="top" wrapText="1"/>
    </xf>
    <xf numFmtId="0" fontId="3" fillId="0" borderId="64" xfId="0" applyFont="1" applyBorder="1" applyAlignment="1">
      <alignment horizontal="left" vertical="top" wrapText="1"/>
    </xf>
    <xf numFmtId="0" fontId="3" fillId="0" borderId="65" xfId="0" applyFont="1" applyBorder="1" applyAlignment="1">
      <alignment horizontal="left" vertical="top" wrapText="1"/>
    </xf>
    <xf numFmtId="0" fontId="4" fillId="0" borderId="27" xfId="0" applyFont="1" applyBorder="1" applyAlignment="1">
      <alignment horizontal="center" vertical="center"/>
    </xf>
    <xf numFmtId="0" fontId="53" fillId="0" borderId="40" xfId="0" applyFont="1" applyBorder="1"/>
    <xf numFmtId="0" fontId="3" fillId="0" borderId="67" xfId="0" applyFont="1" applyBorder="1" applyAlignment="1">
      <alignment horizontal="left" vertical="center" wrapText="1"/>
    </xf>
    <xf numFmtId="0" fontId="21" fillId="4" borderId="42" xfId="0" applyFont="1" applyFill="1" applyBorder="1" applyAlignment="1">
      <alignment horizontal="center" vertical="center" wrapText="1"/>
    </xf>
    <xf numFmtId="0" fontId="2" fillId="0" borderId="44" xfId="0" applyFont="1" applyBorder="1"/>
    <xf numFmtId="0" fontId="2" fillId="0" borderId="45" xfId="0" applyFont="1" applyBorder="1"/>
    <xf numFmtId="0" fontId="21" fillId="4" borderId="42" xfId="0" applyFont="1" applyFill="1" applyBorder="1" applyAlignment="1">
      <alignment horizontal="center" vertical="center"/>
    </xf>
    <xf numFmtId="0" fontId="2" fillId="0" borderId="77" xfId="0" applyFont="1" applyBorder="1"/>
    <xf numFmtId="0" fontId="2" fillId="0" borderId="84" xfId="0" applyFont="1" applyBorder="1"/>
    <xf numFmtId="0" fontId="21" fillId="4" borderId="7" xfId="0" applyFont="1" applyFill="1" applyBorder="1" applyAlignment="1">
      <alignment horizontal="center" vertical="center"/>
    </xf>
    <xf numFmtId="0" fontId="2" fillId="0" borderId="14" xfId="0" applyFont="1" applyBorder="1"/>
    <xf numFmtId="0" fontId="21" fillId="4" borderId="7" xfId="0" applyFont="1" applyFill="1" applyBorder="1" applyAlignment="1">
      <alignment horizontal="center" vertical="center" wrapText="1"/>
    </xf>
    <xf numFmtId="0" fontId="25" fillId="24" borderId="21" xfId="0" applyFont="1" applyFill="1" applyBorder="1" applyAlignment="1">
      <alignment horizontal="center" vertical="center"/>
    </xf>
    <xf numFmtId="0" fontId="2" fillId="24" borderId="22" xfId="0" applyFont="1" applyFill="1" applyBorder="1"/>
    <xf numFmtId="0" fontId="21" fillId="4" borderId="45" xfId="0" applyFont="1" applyFill="1" applyBorder="1" applyAlignment="1">
      <alignment horizontal="center" vertical="center" wrapText="1"/>
    </xf>
    <xf numFmtId="0" fontId="27" fillId="0" borderId="21" xfId="0" applyFont="1" applyBorder="1" applyAlignment="1">
      <alignment horizontal="center" vertical="center" wrapText="1"/>
    </xf>
    <xf numFmtId="0" fontId="30" fillId="0" borderId="19" xfId="0" applyFont="1" applyBorder="1" applyAlignment="1">
      <alignment horizontal="center" vertical="center"/>
    </xf>
    <xf numFmtId="0" fontId="2" fillId="0" borderId="15" xfId="0" applyFont="1" applyBorder="1" applyAlignment="1">
      <alignment vertical="center"/>
    </xf>
    <xf numFmtId="0" fontId="2" fillId="0" borderId="34" xfId="0" applyFont="1" applyBorder="1" applyAlignment="1">
      <alignment vertical="center"/>
    </xf>
    <xf numFmtId="9" fontId="30" fillId="0" borderId="19" xfId="0" applyNumberFormat="1" applyFont="1" applyBorder="1" applyAlignment="1">
      <alignment horizontal="center" vertical="center"/>
    </xf>
    <xf numFmtId="1" fontId="30" fillId="0" borderId="34" xfId="0" applyNumberFormat="1" applyFont="1" applyBorder="1" applyAlignment="1">
      <alignment horizontal="center" vertical="center"/>
    </xf>
    <xf numFmtId="1" fontId="30" fillId="0" borderId="58" xfId="0" applyNumberFormat="1" applyFont="1" applyBorder="1" applyAlignment="1">
      <alignment horizontal="center" vertical="center"/>
    </xf>
    <xf numFmtId="1" fontId="30" fillId="0" borderId="24" xfId="0" applyNumberFormat="1" applyFont="1" applyBorder="1" applyAlignment="1">
      <alignment horizontal="center" vertical="center"/>
    </xf>
    <xf numFmtId="9" fontId="30" fillId="0" borderId="34" xfId="0" applyNumberFormat="1" applyFont="1" applyBorder="1" applyAlignment="1">
      <alignment horizontal="center" vertical="center"/>
    </xf>
    <xf numFmtId="9" fontId="30" fillId="0" borderId="24" xfId="0" applyNumberFormat="1" applyFont="1" applyBorder="1" applyAlignment="1">
      <alignment horizontal="center" vertical="center"/>
    </xf>
    <xf numFmtId="0" fontId="25" fillId="0" borderId="59" xfId="0" applyFont="1" applyBorder="1" applyAlignment="1">
      <alignment horizontal="center" vertical="center"/>
    </xf>
    <xf numFmtId="0" fontId="25" fillId="0" borderId="71" xfId="0" applyFont="1" applyBorder="1" applyAlignment="1">
      <alignment horizontal="center" vertical="center"/>
    </xf>
    <xf numFmtId="0" fontId="41" fillId="0" borderId="39" xfId="0" applyFont="1" applyBorder="1" applyAlignment="1">
      <alignment horizontal="left" vertical="top" wrapText="1"/>
    </xf>
    <xf numFmtId="0" fontId="41" fillId="0" borderId="40" xfId="0" applyFont="1" applyBorder="1" applyAlignment="1">
      <alignment horizontal="left" vertical="top" wrapText="1"/>
    </xf>
    <xf numFmtId="0" fontId="41" fillId="0" borderId="41" xfId="0" applyFont="1" applyBorder="1" applyAlignment="1">
      <alignment horizontal="left" vertical="top" wrapText="1"/>
    </xf>
    <xf numFmtId="0" fontId="41" fillId="0" borderId="35" xfId="0" applyFont="1" applyBorder="1" applyAlignment="1">
      <alignment horizontal="left" vertical="top" wrapText="1"/>
    </xf>
    <xf numFmtId="0" fontId="41" fillId="0" borderId="56" xfId="0" applyFont="1" applyBorder="1" applyAlignment="1">
      <alignment horizontal="left" vertical="top" wrapText="1"/>
    </xf>
    <xf numFmtId="0" fontId="41" fillId="0" borderId="58" xfId="0" applyFont="1" applyBorder="1" applyAlignment="1">
      <alignment horizontal="left" vertical="top" wrapText="1"/>
    </xf>
    <xf numFmtId="0" fontId="41" fillId="0" borderId="16" xfId="0" applyFont="1" applyBorder="1" applyAlignment="1">
      <alignment horizontal="left" vertical="top" wrapText="1"/>
    </xf>
    <xf numFmtId="0" fontId="41" fillId="0" borderId="25" xfId="0" applyFont="1" applyBorder="1" applyAlignment="1">
      <alignment horizontal="left" vertical="top" wrapText="1"/>
    </xf>
    <xf numFmtId="0" fontId="41" fillId="0" borderId="46" xfId="0" applyFont="1" applyBorder="1" applyAlignment="1">
      <alignment horizontal="left" vertical="top" wrapText="1"/>
    </xf>
    <xf numFmtId="0" fontId="21" fillId="4" borderId="39" xfId="0" applyFont="1" applyFill="1" applyBorder="1" applyAlignment="1">
      <alignment horizontal="center" vertical="center"/>
    </xf>
    <xf numFmtId="0" fontId="21" fillId="4" borderId="55" xfId="0" applyFont="1" applyFill="1" applyBorder="1" applyAlignment="1">
      <alignment horizontal="center" vertical="center"/>
    </xf>
    <xf numFmtId="0" fontId="2" fillId="0" borderId="57" xfId="0" applyFont="1" applyBorder="1"/>
    <xf numFmtId="0" fontId="2" fillId="0" borderId="32" xfId="0" applyFont="1" applyBorder="1"/>
    <xf numFmtId="0" fontId="2" fillId="0" borderId="33" xfId="0" applyFont="1" applyBorder="1"/>
    <xf numFmtId="0" fontId="32" fillId="4" borderId="7" xfId="0" applyFont="1" applyFill="1" applyBorder="1" applyAlignment="1">
      <alignment horizontal="left" vertical="center"/>
    </xf>
    <xf numFmtId="0" fontId="34" fillId="4" borderId="7" xfId="0" applyFont="1" applyFill="1" applyBorder="1" applyAlignment="1">
      <alignment horizontal="center" vertical="center"/>
    </xf>
    <xf numFmtId="0" fontId="34" fillId="4" borderId="42" xfId="0" applyFont="1" applyFill="1" applyBorder="1" applyAlignment="1">
      <alignment horizontal="center" vertical="center" wrapText="1"/>
    </xf>
    <xf numFmtId="164" fontId="32" fillId="4" borderId="7" xfId="0" applyNumberFormat="1" applyFont="1" applyFill="1" applyBorder="1" applyAlignment="1">
      <alignment horizontal="left" vertical="center"/>
    </xf>
    <xf numFmtId="0" fontId="25" fillId="0" borderId="0" xfId="0" applyFont="1" applyAlignment="1">
      <alignment horizontal="center" vertical="center"/>
    </xf>
    <xf numFmtId="0" fontId="24" fillId="0" borderId="0" xfId="0" applyFont="1" applyAlignment="1">
      <alignment horizontal="center" vertical="center"/>
    </xf>
    <xf numFmtId="41" fontId="55" fillId="0" borderId="59" xfId="1" applyFont="1" applyBorder="1" applyAlignment="1" applyProtection="1">
      <alignment horizontal="left" vertical="center"/>
    </xf>
    <xf numFmtId="41" fontId="11" fillId="0" borderId="59" xfId="1" applyFont="1" applyFill="1" applyBorder="1" applyAlignment="1" applyProtection="1">
      <alignment horizontal="left" vertical="center" wrapText="1"/>
      <protection locked="0"/>
    </xf>
    <xf numFmtId="41" fontId="55" fillId="0" borderId="59" xfId="1" applyFont="1" applyFill="1" applyBorder="1" applyAlignment="1" applyProtection="1">
      <alignment horizontal="center" vertical="center"/>
    </xf>
    <xf numFmtId="0" fontId="67" fillId="0" borderId="0" xfId="0" applyFont="1" applyFill="1" applyAlignment="1">
      <alignment horizontal="left" vertical="top"/>
    </xf>
  </cellXfs>
  <cellStyles count="2">
    <cellStyle name="Comma [0]" xfId="1" builtinId="6"/>
    <cellStyle name="Normal"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FF0000"/>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dxf>
    <dxf>
      <font>
        <color rgb="FF006100"/>
      </font>
      <fill>
        <patternFill patternType="solid">
          <fgColor rgb="FFC6EFCE"/>
          <bgColor rgb="FFC6EFCE"/>
        </patternFill>
      </fill>
    </dxf>
    <dxf>
      <font>
        <b/>
        <color rgb="FFFF0000"/>
      </font>
      <fill>
        <patternFill patternType="none"/>
      </fill>
    </dxf>
    <dxf>
      <font>
        <b/>
        <color rgb="FFFF0000"/>
      </font>
      <fill>
        <patternFill patternType="none"/>
      </fill>
    </dxf>
    <dxf>
      <font>
        <b val="0"/>
        <i val="0"/>
        <strike val="0"/>
        <condense val="0"/>
        <extend val="0"/>
        <outline val="0"/>
        <shadow val="0"/>
        <u val="none"/>
        <vertAlign val="baseline"/>
        <sz val="11"/>
        <color auto="1"/>
        <name val="Arial Narrow"/>
        <scheme val="none"/>
      </font>
    </dxf>
    <dxf>
      <font>
        <b val="0"/>
        <i val="0"/>
        <strike val="0"/>
        <condense val="0"/>
        <extend val="0"/>
        <outline val="0"/>
        <shadow val="0"/>
        <u val="none"/>
        <vertAlign val="baseline"/>
        <sz val="11"/>
        <color auto="1"/>
        <name val="Arial Narrow"/>
        <scheme val="none"/>
      </font>
    </dxf>
    <dxf>
      <font>
        <b val="0"/>
        <i val="0"/>
        <strike val="0"/>
        <condense val="0"/>
        <extend val="0"/>
        <outline val="0"/>
        <shadow val="0"/>
        <u val="none"/>
        <vertAlign val="baseline"/>
        <sz val="11"/>
        <color auto="1"/>
        <name val="Arial Narrow"/>
        <scheme val="none"/>
      </font>
    </dxf>
    <dxf>
      <font>
        <color rgb="FF9C0006"/>
      </font>
      <fill>
        <patternFill>
          <bgColor rgb="FFFFC7CE"/>
        </patternFill>
      </fill>
    </dxf>
    <dxf>
      <font>
        <b/>
        <i val="0"/>
        <color rgb="FF0070C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ahid" id="{658C166F-26C8-4F2B-83AD-F11112BF214E}" userId="Sahid"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A18:AA20" totalsRowShown="0" headerRowDxfId="13" dataDxfId="12">
  <autoFilter ref="AA18:AA20" xr:uid="{00000000-0009-0000-0100-000001000000}"/>
  <tableColumns count="1">
    <tableColumn id="1" xr3:uid="{00000000-0010-0000-0000-000001000000}" name="Column1"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8" dT="2021-04-28T06:40:29.67" personId="{658C166F-26C8-4F2B-83AD-F11112BF214E}" id="{EACF8F84-B34C-409D-B777-C67C9615BDF2}">
    <text>Rumusan capaian pembelajaran lulusan program studi PPG yang mencakup 7 (tujuh) aspek, sesuai dengan:
• Peraturan Direktur Jenderal Guru Dan Tenaga Kependidikan Nomor 2662/B.B1/Hk/2020 Tentang Petunjuk Teknis Program Pendidikan Profesi Guru Dalam Jabatan  
• Pedoman Penyelenggaraan PPG Tahun 2018 untuk Program Pendidikan Profesi Guru Prajabatan.
Rumusan CP setiap bidang studi harus diturunkan dari CPL Program Studi PPG.</text>
  </threadedComment>
  <threadedComment ref="E8" dT="2021-04-28T06:45:18.48" personId="{658C166F-26C8-4F2B-83AD-F11112BF214E}" id="{11578D5E-9D66-454B-9953-EC7CCF92B6C1}">
    <text>Program Studi PPG dilaksanakan dalam bentuk 5 kegiatan pembelajaran, yaitu:
1. pendalaman materi bidang pedagogik;
2. pendalaman materi bidang keahlian yang akan diajarkan;
3. workshop pengembangan perangkat pembelajaran;
4. praktik pembelajaran dengan teman sejawat; dan
5. Praktik Pengalaman Lapangan.</text>
  </threadedComment>
  <threadedComment ref="F8" dT="2021-04-28T06:45:33.95" personId="{658C166F-26C8-4F2B-83AD-F11112BF214E}" id="{6009552C-6CD6-46D7-BAAB-B7A439DD3B2F}">
    <text>Program Studi PPG dilaksanakan dalam bentuk 5 kegiatan pembelajaran, yaitu:
1. pendalaman materi bidang pedagogik;
2. pendalaman materi bidang keahlian yang akan diajarkan;
3. workshop pengembangan perangkat pembelajaran;
4. praktik pembelajaran dengan teman sejawat; dan
5. Praktik Pengalaman Lapangan.</text>
  </threadedComment>
  <threadedComment ref="G8" dT="2021-04-28T06:35:19.91" personId="{658C166F-26C8-4F2B-83AD-F11112BF214E}" id="{15EF83C0-7345-4F2F-A226-9133C91133A2}">
    <text>RPS merupakan perencanaan proses pembelajaran untuk setiap mata kuliah, dan memuat paling sedikit: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ext>
  </threadedComment>
  <threadedComment ref="H8" dT="2021-04-28T06:48:14.20" personId="{658C166F-26C8-4F2B-83AD-F11112BF214E}" id="{1A767C76-6082-4493-A531-072160F6AA9D}">
    <text>Untuk bidang studi Vokasi atau Vokasi kolaboratif harus dilengkapi dengan Pedoman Praktik Industri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6"/>
  <sheetViews>
    <sheetView tabSelected="1" zoomScale="85" zoomScaleNormal="85" workbookViewId="0"/>
  </sheetViews>
  <sheetFormatPr defaultColWidth="8.85546875" defaultRowHeight="15" x14ac:dyDescent="0.25"/>
  <cols>
    <col min="1" max="1" width="7.42578125" customWidth="1"/>
    <col min="2" max="2" width="17" customWidth="1"/>
    <col min="3" max="3" width="23.5703125" customWidth="1"/>
    <col min="4" max="4" width="20.140625" customWidth="1"/>
    <col min="5" max="5" width="10.5703125" customWidth="1"/>
    <col min="6" max="6" width="73.5703125" customWidth="1"/>
    <col min="7" max="11" width="32.42578125" customWidth="1"/>
  </cols>
  <sheetData>
    <row r="1" spans="1:11" s="297" customFormat="1" ht="15.75" x14ac:dyDescent="0.25">
      <c r="A1" s="506" t="s">
        <v>433</v>
      </c>
      <c r="B1" s="296"/>
    </row>
    <row r="2" spans="1:11" s="297" customFormat="1" ht="15.75" x14ac:dyDescent="0.25">
      <c r="A2" s="298"/>
      <c r="B2" s="296"/>
    </row>
    <row r="3" spans="1:11" s="297" customFormat="1" ht="30" customHeight="1" x14ac:dyDescent="0.25">
      <c r="A3" s="319" t="s">
        <v>279</v>
      </c>
      <c r="B3" s="319" t="s">
        <v>87</v>
      </c>
      <c r="C3" s="319" t="s">
        <v>88</v>
      </c>
      <c r="D3" s="319" t="s">
        <v>280</v>
      </c>
      <c r="E3" s="319" t="s">
        <v>419</v>
      </c>
      <c r="F3" s="319"/>
      <c r="G3" s="319" t="s">
        <v>281</v>
      </c>
      <c r="H3" s="319"/>
      <c r="I3" s="319"/>
      <c r="J3" s="319"/>
      <c r="K3" s="319"/>
    </row>
    <row r="4" spans="1:11" s="297" customFormat="1" ht="30" customHeight="1" x14ac:dyDescent="0.25">
      <c r="A4" s="319"/>
      <c r="B4" s="319"/>
      <c r="C4" s="319"/>
      <c r="D4" s="319"/>
      <c r="E4" s="304" t="s">
        <v>282</v>
      </c>
      <c r="F4" s="304" t="s">
        <v>283</v>
      </c>
      <c r="G4" s="304">
        <v>4</v>
      </c>
      <c r="H4" s="304">
        <v>3</v>
      </c>
      <c r="I4" s="304">
        <v>2</v>
      </c>
      <c r="J4" s="304">
        <v>1</v>
      </c>
      <c r="K4" s="304">
        <v>0</v>
      </c>
    </row>
    <row r="5" spans="1:11" s="297" customFormat="1" ht="118.5" customHeight="1" x14ac:dyDescent="0.25">
      <c r="A5" s="299">
        <v>1</v>
      </c>
      <c r="B5" s="300" t="s">
        <v>284</v>
      </c>
      <c r="C5" s="313"/>
      <c r="D5" s="301" t="s">
        <v>285</v>
      </c>
      <c r="E5" s="302" t="s">
        <v>286</v>
      </c>
      <c r="F5" s="301" t="s">
        <v>287</v>
      </c>
      <c r="G5" s="301" t="s">
        <v>288</v>
      </c>
      <c r="H5" s="301" t="s">
        <v>154</v>
      </c>
      <c r="I5" s="301" t="s">
        <v>156</v>
      </c>
      <c r="J5" s="301" t="s">
        <v>155</v>
      </c>
      <c r="K5" s="301" t="s">
        <v>289</v>
      </c>
    </row>
    <row r="6" spans="1:11" s="297" customFormat="1" ht="119.45" customHeight="1" x14ac:dyDescent="0.25">
      <c r="A6" s="299">
        <v>2</v>
      </c>
      <c r="B6" s="300"/>
      <c r="C6" s="313"/>
      <c r="D6" s="301" t="s">
        <v>290</v>
      </c>
      <c r="E6" s="302" t="s">
        <v>286</v>
      </c>
      <c r="F6" s="301" t="s">
        <v>291</v>
      </c>
      <c r="G6" s="301" t="s">
        <v>221</v>
      </c>
      <c r="H6" s="301" t="s">
        <v>161</v>
      </c>
      <c r="I6" s="301" t="s">
        <v>158</v>
      </c>
      <c r="J6" s="301" t="s">
        <v>159</v>
      </c>
      <c r="K6" s="301" t="s">
        <v>292</v>
      </c>
    </row>
    <row r="7" spans="1:11" s="297" customFormat="1" ht="305.45" customHeight="1" x14ac:dyDescent="0.25">
      <c r="A7" s="299">
        <v>3</v>
      </c>
      <c r="B7" s="300"/>
      <c r="C7" s="314" t="s">
        <v>293</v>
      </c>
      <c r="D7" s="303" t="s">
        <v>294</v>
      </c>
      <c r="E7" s="299" t="s">
        <v>286</v>
      </c>
      <c r="F7" s="303" t="s">
        <v>295</v>
      </c>
      <c r="G7" s="303" t="s">
        <v>296</v>
      </c>
      <c r="H7" s="303" t="s">
        <v>297</v>
      </c>
      <c r="I7" s="303" t="s">
        <v>298</v>
      </c>
      <c r="J7" s="303" t="s">
        <v>299</v>
      </c>
      <c r="K7" s="303" t="s">
        <v>300</v>
      </c>
    </row>
    <row r="8" spans="1:11" s="297" customFormat="1" ht="299.45" customHeight="1" x14ac:dyDescent="0.25">
      <c r="A8" s="299">
        <v>4</v>
      </c>
      <c r="B8" s="300"/>
      <c r="C8" s="314"/>
      <c r="D8" s="303" t="s">
        <v>301</v>
      </c>
      <c r="E8" s="299" t="s">
        <v>286</v>
      </c>
      <c r="F8" s="305" t="s">
        <v>302</v>
      </c>
      <c r="G8" s="303" t="s">
        <v>303</v>
      </c>
      <c r="H8" s="303" t="s">
        <v>297</v>
      </c>
      <c r="I8" s="303" t="s">
        <v>304</v>
      </c>
      <c r="J8" s="303" t="s">
        <v>299</v>
      </c>
      <c r="K8" s="303" t="s">
        <v>305</v>
      </c>
    </row>
    <row r="9" spans="1:11" s="297" customFormat="1" ht="78" customHeight="1" x14ac:dyDescent="0.25">
      <c r="A9" s="299">
        <v>5</v>
      </c>
      <c r="B9" s="300"/>
      <c r="C9" s="314"/>
      <c r="D9" s="303" t="s">
        <v>306</v>
      </c>
      <c r="E9" s="299" t="s">
        <v>286</v>
      </c>
      <c r="F9" s="305" t="s">
        <v>219</v>
      </c>
      <c r="G9" s="318" t="s">
        <v>307</v>
      </c>
      <c r="H9" s="318"/>
      <c r="I9" s="318"/>
      <c r="J9" s="318"/>
      <c r="K9" s="318"/>
    </row>
    <row r="10" spans="1:11" s="297" customFormat="1" ht="87" customHeight="1" x14ac:dyDescent="0.25">
      <c r="A10" s="299">
        <v>6</v>
      </c>
      <c r="B10" s="300"/>
      <c r="C10" s="315"/>
      <c r="D10" s="315" t="s">
        <v>308</v>
      </c>
      <c r="E10" s="299" t="s">
        <v>286</v>
      </c>
      <c r="F10" s="307" t="s">
        <v>309</v>
      </c>
      <c r="G10" s="318" t="s">
        <v>310</v>
      </c>
      <c r="H10" s="318"/>
      <c r="I10" s="318"/>
      <c r="J10" s="318"/>
      <c r="K10" s="318"/>
    </row>
    <row r="11" spans="1:11" s="297" customFormat="1" ht="109.35" customHeight="1" x14ac:dyDescent="0.25">
      <c r="A11" s="299">
        <v>7</v>
      </c>
      <c r="B11" s="300"/>
      <c r="C11" s="315"/>
      <c r="D11" s="315" t="s">
        <v>311</v>
      </c>
      <c r="E11" s="299" t="s">
        <v>286</v>
      </c>
      <c r="F11" s="307" t="s">
        <v>312</v>
      </c>
      <c r="G11" s="307" t="s">
        <v>313</v>
      </c>
      <c r="H11" s="307" t="s">
        <v>314</v>
      </c>
      <c r="I11" s="317" t="s">
        <v>315</v>
      </c>
      <c r="J11" s="317" t="s">
        <v>316</v>
      </c>
      <c r="K11" s="317" t="s">
        <v>317</v>
      </c>
    </row>
    <row r="12" spans="1:11" s="297" customFormat="1" ht="87" customHeight="1" x14ac:dyDescent="0.25">
      <c r="A12" s="299">
        <v>8</v>
      </c>
      <c r="B12" s="300"/>
      <c r="C12" s="315" t="s">
        <v>318</v>
      </c>
      <c r="D12" s="315"/>
      <c r="E12" s="299" t="s">
        <v>286</v>
      </c>
      <c r="F12" s="307" t="s">
        <v>319</v>
      </c>
      <c r="G12" s="303" t="s">
        <v>320</v>
      </c>
      <c r="H12" s="303" t="s">
        <v>321</v>
      </c>
      <c r="I12" s="309" t="s">
        <v>322</v>
      </c>
      <c r="J12" s="309" t="s">
        <v>323</v>
      </c>
      <c r="K12" s="309" t="s">
        <v>324</v>
      </c>
    </row>
    <row r="13" spans="1:11" s="297" customFormat="1" ht="137.44999999999999" customHeight="1" x14ac:dyDescent="0.25">
      <c r="A13" s="299">
        <v>9</v>
      </c>
      <c r="B13" s="300"/>
      <c r="C13" s="315" t="s">
        <v>325</v>
      </c>
      <c r="D13" s="315"/>
      <c r="E13" s="299" t="s">
        <v>286</v>
      </c>
      <c r="F13" s="307" t="s">
        <v>326</v>
      </c>
      <c r="G13" s="309" t="s">
        <v>429</v>
      </c>
      <c r="H13" s="309" t="s">
        <v>428</v>
      </c>
      <c r="I13" s="309" t="s">
        <v>427</v>
      </c>
      <c r="J13" s="309" t="s">
        <v>426</v>
      </c>
      <c r="K13" s="309" t="s">
        <v>327</v>
      </c>
    </row>
    <row r="14" spans="1:11" s="297" customFormat="1" ht="210.6" customHeight="1" x14ac:dyDescent="0.25">
      <c r="A14" s="299">
        <v>10</v>
      </c>
      <c r="B14" s="300"/>
      <c r="C14" s="315" t="s">
        <v>328</v>
      </c>
      <c r="D14" s="315"/>
      <c r="E14" s="299" t="s">
        <v>286</v>
      </c>
      <c r="F14" s="307" t="s">
        <v>329</v>
      </c>
      <c r="G14" s="309" t="s">
        <v>183</v>
      </c>
      <c r="H14" s="309" t="s">
        <v>184</v>
      </c>
      <c r="I14" s="309" t="s">
        <v>185</v>
      </c>
      <c r="J14" s="309" t="s">
        <v>212</v>
      </c>
      <c r="K14" s="309" t="s">
        <v>330</v>
      </c>
    </row>
    <row r="15" spans="1:11" s="297" customFormat="1" ht="153.6" customHeight="1" x14ac:dyDescent="0.25">
      <c r="A15" s="299">
        <v>11</v>
      </c>
      <c r="B15" s="300" t="s">
        <v>331</v>
      </c>
      <c r="C15" s="315" t="s">
        <v>332</v>
      </c>
      <c r="D15" s="315" t="s">
        <v>333</v>
      </c>
      <c r="E15" s="299" t="s">
        <v>286</v>
      </c>
      <c r="F15" s="307" t="s">
        <v>334</v>
      </c>
      <c r="G15" s="310" t="s">
        <v>431</v>
      </c>
      <c r="H15" s="310" t="s">
        <v>430</v>
      </c>
      <c r="I15" s="309" t="s">
        <v>335</v>
      </c>
      <c r="J15" s="310" t="s">
        <v>212</v>
      </c>
      <c r="K15" s="310" t="s">
        <v>336</v>
      </c>
    </row>
    <row r="16" spans="1:11" s="297" customFormat="1" ht="122.45" customHeight="1" x14ac:dyDescent="0.25">
      <c r="A16" s="299">
        <v>12</v>
      </c>
      <c r="B16" s="300"/>
      <c r="C16" s="315"/>
      <c r="D16" s="315" t="s">
        <v>337</v>
      </c>
      <c r="E16" s="299" t="s">
        <v>286</v>
      </c>
      <c r="F16" s="307" t="s">
        <v>338</v>
      </c>
      <c r="G16" s="310" t="s">
        <v>420</v>
      </c>
      <c r="H16" s="310" t="s">
        <v>339</v>
      </c>
      <c r="I16" s="310" t="s">
        <v>340</v>
      </c>
      <c r="J16" s="309" t="s">
        <v>212</v>
      </c>
      <c r="K16" s="310" t="s">
        <v>341</v>
      </c>
    </row>
    <row r="17" spans="1:11" s="297" customFormat="1" ht="165.6" customHeight="1" x14ac:dyDescent="0.25">
      <c r="A17" s="299">
        <v>13</v>
      </c>
      <c r="B17" s="299"/>
      <c r="C17" s="315" t="s">
        <v>342</v>
      </c>
      <c r="D17" s="300"/>
      <c r="E17" s="299" t="s">
        <v>286</v>
      </c>
      <c r="F17" s="307" t="s">
        <v>343</v>
      </c>
      <c r="G17" s="310" t="s">
        <v>344</v>
      </c>
      <c r="H17" s="310" t="s">
        <v>345</v>
      </c>
      <c r="I17" s="310" t="s">
        <v>346</v>
      </c>
      <c r="J17" s="309" t="s">
        <v>212</v>
      </c>
      <c r="K17" s="310" t="s">
        <v>347</v>
      </c>
    </row>
    <row r="18" spans="1:11" s="297" customFormat="1" ht="117" customHeight="1" x14ac:dyDescent="0.25">
      <c r="A18" s="299">
        <v>14</v>
      </c>
      <c r="B18" s="299"/>
      <c r="C18" s="315" t="s">
        <v>348</v>
      </c>
      <c r="D18" s="300"/>
      <c r="E18" s="299" t="s">
        <v>286</v>
      </c>
      <c r="F18" s="307" t="s">
        <v>349</v>
      </c>
      <c r="G18" s="310" t="s">
        <v>350</v>
      </c>
      <c r="H18" s="310" t="s">
        <v>351</v>
      </c>
      <c r="I18" s="310" t="s">
        <v>352</v>
      </c>
      <c r="J18" s="310" t="s">
        <v>212</v>
      </c>
      <c r="K18" s="310" t="s">
        <v>353</v>
      </c>
    </row>
    <row r="19" spans="1:11" s="297" customFormat="1" ht="157.5" x14ac:dyDescent="0.25">
      <c r="A19" s="299">
        <v>15</v>
      </c>
      <c r="B19" s="299"/>
      <c r="C19" s="315" t="s">
        <v>354</v>
      </c>
      <c r="D19" s="300"/>
      <c r="E19" s="299" t="s">
        <v>286</v>
      </c>
      <c r="F19" s="307" t="s">
        <v>355</v>
      </c>
      <c r="G19" s="310" t="s">
        <v>356</v>
      </c>
      <c r="H19" s="310" t="s">
        <v>357</v>
      </c>
      <c r="I19" s="310" t="s">
        <v>358</v>
      </c>
      <c r="J19" s="310" t="s">
        <v>358</v>
      </c>
      <c r="K19" s="310" t="s">
        <v>27</v>
      </c>
    </row>
    <row r="20" spans="1:11" s="297" customFormat="1" ht="195.95" customHeight="1" x14ac:dyDescent="0.25">
      <c r="A20" s="299">
        <v>16</v>
      </c>
      <c r="B20" s="300" t="s">
        <v>432</v>
      </c>
      <c r="C20" s="303" t="s">
        <v>359</v>
      </c>
      <c r="D20" s="303" t="s">
        <v>360</v>
      </c>
      <c r="E20" s="299" t="s">
        <v>286</v>
      </c>
      <c r="F20" s="307" t="s">
        <v>361</v>
      </c>
      <c r="G20" s="311" t="s">
        <v>193</v>
      </c>
      <c r="H20" s="311" t="s">
        <v>194</v>
      </c>
      <c r="I20" s="311" t="s">
        <v>195</v>
      </c>
      <c r="J20" s="311" t="s">
        <v>196</v>
      </c>
      <c r="K20" s="311" t="s">
        <v>362</v>
      </c>
    </row>
    <row r="21" spans="1:11" s="297" customFormat="1" ht="70.5" customHeight="1" x14ac:dyDescent="0.25">
      <c r="A21" s="299">
        <v>17</v>
      </c>
      <c r="B21" s="306"/>
      <c r="C21" s="300"/>
      <c r="D21" s="303" t="s">
        <v>363</v>
      </c>
      <c r="E21" s="299" t="s">
        <v>286</v>
      </c>
      <c r="F21" s="307" t="s">
        <v>421</v>
      </c>
      <c r="G21" s="311" t="s">
        <v>201</v>
      </c>
      <c r="H21" s="311" t="s">
        <v>202</v>
      </c>
      <c r="I21" s="311" t="s">
        <v>203</v>
      </c>
      <c r="J21" s="311" t="s">
        <v>204</v>
      </c>
      <c r="K21" s="311" t="s">
        <v>364</v>
      </c>
    </row>
    <row r="22" spans="1:11" s="297" customFormat="1" ht="141.75" x14ac:dyDescent="0.25">
      <c r="A22" s="299">
        <v>18</v>
      </c>
      <c r="B22" s="299"/>
      <c r="C22" s="300"/>
      <c r="D22" s="303" t="s">
        <v>365</v>
      </c>
      <c r="E22" s="299" t="s">
        <v>286</v>
      </c>
      <c r="F22" s="307" t="s">
        <v>366</v>
      </c>
      <c r="G22" s="311" t="s">
        <v>209</v>
      </c>
      <c r="H22" s="311" t="s">
        <v>210</v>
      </c>
      <c r="I22" s="311" t="s">
        <v>211</v>
      </c>
      <c r="J22" s="311" t="s">
        <v>212</v>
      </c>
      <c r="K22" s="311" t="s">
        <v>213</v>
      </c>
    </row>
    <row r="23" spans="1:11" s="297" customFormat="1" ht="204.75" x14ac:dyDescent="0.25">
      <c r="A23" s="299">
        <v>19</v>
      </c>
      <c r="B23" s="299"/>
      <c r="C23" s="300"/>
      <c r="D23" s="303" t="s">
        <v>367</v>
      </c>
      <c r="E23" s="299" t="s">
        <v>286</v>
      </c>
      <c r="F23" s="307" t="s">
        <v>368</v>
      </c>
      <c r="G23" s="310" t="s">
        <v>235</v>
      </c>
      <c r="H23" s="310" t="s">
        <v>234</v>
      </c>
      <c r="I23" s="310" t="s">
        <v>233</v>
      </c>
      <c r="J23" s="310" t="s">
        <v>237</v>
      </c>
      <c r="K23" s="310" t="s">
        <v>236</v>
      </c>
    </row>
    <row r="24" spans="1:11" s="297" customFormat="1" ht="50.25" x14ac:dyDescent="0.25">
      <c r="A24" s="299">
        <v>20</v>
      </c>
      <c r="B24" s="299"/>
      <c r="C24" s="315" t="s">
        <v>369</v>
      </c>
      <c r="D24" s="303" t="s">
        <v>370</v>
      </c>
      <c r="E24" s="299" t="s">
        <v>286</v>
      </c>
      <c r="F24" s="307" t="s">
        <v>371</v>
      </c>
      <c r="G24" s="310" t="s">
        <v>422</v>
      </c>
      <c r="H24" s="310" t="s">
        <v>423</v>
      </c>
      <c r="I24" s="310" t="s">
        <v>372</v>
      </c>
      <c r="J24" s="310" t="s">
        <v>373</v>
      </c>
      <c r="K24" s="310" t="s">
        <v>374</v>
      </c>
    </row>
    <row r="25" spans="1:11" s="297" customFormat="1" ht="69" x14ac:dyDescent="0.25">
      <c r="A25" s="299">
        <v>21</v>
      </c>
      <c r="B25" s="299"/>
      <c r="C25" s="300"/>
      <c r="D25" s="303" t="s">
        <v>375</v>
      </c>
      <c r="E25" s="299" t="s">
        <v>286</v>
      </c>
      <c r="F25" s="307" t="s">
        <v>376</v>
      </c>
      <c r="G25" s="310" t="s">
        <v>377</v>
      </c>
      <c r="H25" s="310" t="s">
        <v>378</v>
      </c>
      <c r="I25" s="310" t="s">
        <v>424</v>
      </c>
      <c r="J25" s="310" t="s">
        <v>379</v>
      </c>
      <c r="K25" s="310" t="s">
        <v>374</v>
      </c>
    </row>
    <row r="26" spans="1:11" s="297" customFormat="1" ht="78.75" x14ac:dyDescent="0.25">
      <c r="A26" s="299">
        <v>22</v>
      </c>
      <c r="B26" s="299"/>
      <c r="C26" s="300"/>
      <c r="D26" s="303" t="s">
        <v>380</v>
      </c>
      <c r="E26" s="299" t="s">
        <v>286</v>
      </c>
      <c r="F26" s="307" t="s">
        <v>381</v>
      </c>
      <c r="G26" s="310" t="s">
        <v>382</v>
      </c>
      <c r="H26" s="310" t="s">
        <v>383</v>
      </c>
      <c r="I26" s="318" t="s">
        <v>384</v>
      </c>
      <c r="J26" s="318"/>
      <c r="K26" s="310" t="s">
        <v>385</v>
      </c>
    </row>
    <row r="27" spans="1:11" s="297" customFormat="1" ht="69" x14ac:dyDescent="0.25">
      <c r="A27" s="299">
        <v>23</v>
      </c>
      <c r="B27" s="299"/>
      <c r="C27" s="315"/>
      <c r="D27" s="315" t="s">
        <v>386</v>
      </c>
      <c r="E27" s="299" t="s">
        <v>286</v>
      </c>
      <c r="F27" s="308" t="s">
        <v>387</v>
      </c>
      <c r="G27" s="310" t="s">
        <v>388</v>
      </c>
      <c r="H27" s="310" t="s">
        <v>389</v>
      </c>
      <c r="I27" s="310" t="s">
        <v>425</v>
      </c>
      <c r="J27" s="310" t="s">
        <v>390</v>
      </c>
      <c r="K27" s="310" t="s">
        <v>391</v>
      </c>
    </row>
    <row r="28" spans="1:11" s="297" customFormat="1" ht="94.5" x14ac:dyDescent="0.25">
      <c r="A28" s="299">
        <v>24</v>
      </c>
      <c r="B28" s="299"/>
      <c r="C28" s="300"/>
      <c r="D28" s="315" t="s">
        <v>392</v>
      </c>
      <c r="E28" s="299" t="s">
        <v>286</v>
      </c>
      <c r="F28" s="307" t="s">
        <v>393</v>
      </c>
      <c r="G28" s="310" t="s">
        <v>394</v>
      </c>
      <c r="H28" s="310" t="s">
        <v>395</v>
      </c>
      <c r="I28" s="310" t="s">
        <v>396</v>
      </c>
      <c r="J28" s="310" t="s">
        <v>397</v>
      </c>
      <c r="K28" s="310" t="s">
        <v>398</v>
      </c>
    </row>
    <row r="29" spans="1:11" s="297" customFormat="1" ht="63" x14ac:dyDescent="0.25">
      <c r="A29" s="299">
        <v>25</v>
      </c>
      <c r="B29" s="299"/>
      <c r="C29" s="300"/>
      <c r="D29" s="316" t="s">
        <v>399</v>
      </c>
      <c r="E29" s="299" t="s">
        <v>286</v>
      </c>
      <c r="F29" s="307" t="s">
        <v>400</v>
      </c>
      <c r="G29" s="310" t="s">
        <v>401</v>
      </c>
      <c r="H29" s="310" t="s">
        <v>402</v>
      </c>
      <c r="I29" s="310" t="s">
        <v>403</v>
      </c>
      <c r="J29" s="311" t="s">
        <v>404</v>
      </c>
      <c r="K29" s="310" t="s">
        <v>405</v>
      </c>
    </row>
    <row r="30" spans="1:11" s="297" customFormat="1" ht="94.5" x14ac:dyDescent="0.25">
      <c r="A30" s="299">
        <v>26</v>
      </c>
      <c r="B30" s="299"/>
      <c r="C30" s="300"/>
      <c r="D30" s="316" t="s">
        <v>406</v>
      </c>
      <c r="E30" s="299" t="s">
        <v>286</v>
      </c>
      <c r="F30" s="307" t="s">
        <v>407</v>
      </c>
      <c r="G30" s="310" t="s">
        <v>408</v>
      </c>
      <c r="H30" s="310" t="s">
        <v>409</v>
      </c>
      <c r="I30" s="310" t="s">
        <v>410</v>
      </c>
      <c r="J30" s="311" t="s">
        <v>411</v>
      </c>
      <c r="K30" s="310" t="s">
        <v>374</v>
      </c>
    </row>
    <row r="31" spans="1:11" s="297" customFormat="1" ht="93.6" customHeight="1" x14ac:dyDescent="0.25">
      <c r="A31" s="299">
        <v>27</v>
      </c>
      <c r="B31" s="299"/>
      <c r="C31" s="300"/>
      <c r="D31" s="316" t="s">
        <v>412</v>
      </c>
      <c r="E31" s="299" t="s">
        <v>286</v>
      </c>
      <c r="F31" s="307" t="s">
        <v>413</v>
      </c>
      <c r="G31" s="312" t="s">
        <v>414</v>
      </c>
      <c r="H31" s="312" t="s">
        <v>415</v>
      </c>
      <c r="I31" s="312" t="s">
        <v>416</v>
      </c>
      <c r="J31" s="311" t="s">
        <v>417</v>
      </c>
      <c r="K31" s="311" t="s">
        <v>418</v>
      </c>
    </row>
    <row r="32" spans="1:11" s="297" customFormat="1" ht="15.75" x14ac:dyDescent="0.25">
      <c r="A32" s="298"/>
      <c r="B32" s="296"/>
    </row>
    <row r="33" spans="1:2" s="297" customFormat="1" ht="15.75" x14ac:dyDescent="0.25">
      <c r="A33" s="298"/>
      <c r="B33" s="296"/>
    </row>
    <row r="34" spans="1:2" s="297" customFormat="1" ht="15.75" x14ac:dyDescent="0.25">
      <c r="A34" s="298"/>
      <c r="B34" s="296"/>
    </row>
    <row r="35" spans="1:2" s="297" customFormat="1" ht="15.75" x14ac:dyDescent="0.25">
      <c r="A35" s="298"/>
      <c r="B35" s="296"/>
    </row>
    <row r="36" spans="1:2" s="297" customFormat="1" ht="15.75" x14ac:dyDescent="0.25">
      <c r="A36" s="298"/>
      <c r="B36" s="296"/>
    </row>
    <row r="37" spans="1:2" s="297" customFormat="1" ht="15.75" x14ac:dyDescent="0.25">
      <c r="A37" s="298"/>
      <c r="B37" s="296"/>
    </row>
    <row r="38" spans="1:2" s="297" customFormat="1" ht="15.75" x14ac:dyDescent="0.25">
      <c r="A38" s="298"/>
      <c r="B38" s="296"/>
    </row>
    <row r="39" spans="1:2" s="297" customFormat="1" ht="15.75" x14ac:dyDescent="0.25">
      <c r="A39" s="298"/>
      <c r="B39" s="296"/>
    </row>
    <row r="40" spans="1:2" s="297" customFormat="1" ht="15.75" x14ac:dyDescent="0.25">
      <c r="A40" s="298"/>
      <c r="B40" s="296"/>
    </row>
    <row r="41" spans="1:2" s="297" customFormat="1" ht="15.75" x14ac:dyDescent="0.25">
      <c r="A41" s="298"/>
      <c r="B41" s="296"/>
    </row>
    <row r="42" spans="1:2" s="297" customFormat="1" ht="15.75" x14ac:dyDescent="0.25">
      <c r="A42" s="298"/>
      <c r="B42" s="296"/>
    </row>
    <row r="43" spans="1:2" s="297" customFormat="1" ht="15.75" x14ac:dyDescent="0.25">
      <c r="A43" s="298"/>
      <c r="B43" s="296"/>
    </row>
    <row r="44" spans="1:2" s="297" customFormat="1" ht="15.75" x14ac:dyDescent="0.25">
      <c r="A44" s="298"/>
      <c r="B44" s="296"/>
    </row>
    <row r="45" spans="1:2" s="297" customFormat="1" ht="15.75" x14ac:dyDescent="0.25">
      <c r="A45" s="298"/>
      <c r="B45" s="296"/>
    </row>
    <row r="46" spans="1:2" s="297" customFormat="1" ht="15.75" x14ac:dyDescent="0.25">
      <c r="A46" s="298"/>
      <c r="B46" s="296"/>
    </row>
    <row r="47" spans="1:2" s="297" customFormat="1" ht="15.75" x14ac:dyDescent="0.25">
      <c r="A47" s="298"/>
      <c r="B47" s="296"/>
    </row>
    <row r="48" spans="1:2" s="297" customFormat="1" ht="15.75" x14ac:dyDescent="0.25">
      <c r="A48" s="298"/>
      <c r="B48" s="296"/>
    </row>
    <row r="49" spans="1:2" s="297" customFormat="1" ht="15.75" x14ac:dyDescent="0.25">
      <c r="A49" s="298"/>
      <c r="B49" s="296"/>
    </row>
    <row r="50" spans="1:2" s="297" customFormat="1" ht="15.75" x14ac:dyDescent="0.25">
      <c r="A50" s="298"/>
      <c r="B50" s="296"/>
    </row>
    <row r="51" spans="1:2" s="297" customFormat="1" ht="15.75" x14ac:dyDescent="0.25">
      <c r="A51" s="298"/>
      <c r="B51" s="296"/>
    </row>
    <row r="52" spans="1:2" s="297" customFormat="1" ht="15.75" x14ac:dyDescent="0.25">
      <c r="A52" s="298"/>
      <c r="B52" s="296"/>
    </row>
    <row r="53" spans="1:2" s="297" customFormat="1" ht="15.75" x14ac:dyDescent="0.25">
      <c r="A53" s="298"/>
      <c r="B53" s="296"/>
    </row>
    <row r="54" spans="1:2" s="297" customFormat="1" ht="15.75" x14ac:dyDescent="0.25">
      <c r="A54" s="298"/>
      <c r="B54" s="296"/>
    </row>
    <row r="55" spans="1:2" s="297" customFormat="1" ht="15.75" x14ac:dyDescent="0.25">
      <c r="A55" s="298"/>
      <c r="B55" s="296"/>
    </row>
    <row r="56" spans="1:2" s="297" customFormat="1" ht="15.75" x14ac:dyDescent="0.25">
      <c r="A56" s="298"/>
      <c r="B56" s="296"/>
    </row>
    <row r="57" spans="1:2" s="297" customFormat="1" ht="15.75" x14ac:dyDescent="0.25">
      <c r="A57" s="298"/>
      <c r="B57" s="296"/>
    </row>
    <row r="58" spans="1:2" s="297" customFormat="1" ht="15.75" x14ac:dyDescent="0.25">
      <c r="A58" s="298"/>
      <c r="B58" s="296"/>
    </row>
    <row r="59" spans="1:2" s="297" customFormat="1" ht="15.75" x14ac:dyDescent="0.25">
      <c r="A59" s="298"/>
      <c r="B59" s="296"/>
    </row>
    <row r="60" spans="1:2" s="297" customFormat="1" ht="15.75" x14ac:dyDescent="0.25">
      <c r="A60" s="298"/>
      <c r="B60" s="296"/>
    </row>
    <row r="61" spans="1:2" s="297" customFormat="1" ht="15.75" x14ac:dyDescent="0.25">
      <c r="A61" s="298"/>
      <c r="B61" s="296"/>
    </row>
    <row r="62" spans="1:2" s="297" customFormat="1" ht="15.75" x14ac:dyDescent="0.25">
      <c r="A62" s="298"/>
      <c r="B62" s="296"/>
    </row>
    <row r="63" spans="1:2" s="297" customFormat="1" ht="15.75" x14ac:dyDescent="0.25">
      <c r="A63" s="298"/>
      <c r="B63" s="296"/>
    </row>
    <row r="64" spans="1:2" s="297" customFormat="1" ht="15.75" x14ac:dyDescent="0.25">
      <c r="A64" s="298"/>
      <c r="B64" s="296"/>
    </row>
    <row r="65" spans="1:2" s="297" customFormat="1" ht="15.75" x14ac:dyDescent="0.25">
      <c r="A65" s="298"/>
      <c r="B65" s="296"/>
    </row>
    <row r="66" spans="1:2" s="297" customFormat="1" ht="15.75" x14ac:dyDescent="0.25">
      <c r="A66" s="298"/>
      <c r="B66" s="296"/>
    </row>
    <row r="67" spans="1:2" s="297" customFormat="1" ht="15.75" x14ac:dyDescent="0.25">
      <c r="A67" s="298"/>
      <c r="B67" s="296"/>
    </row>
    <row r="68" spans="1:2" s="297" customFormat="1" ht="15.75" x14ac:dyDescent="0.25">
      <c r="A68" s="298"/>
      <c r="B68" s="296"/>
    </row>
    <row r="69" spans="1:2" s="297" customFormat="1" ht="15.75" x14ac:dyDescent="0.25">
      <c r="A69" s="298"/>
      <c r="B69" s="296"/>
    </row>
    <row r="70" spans="1:2" s="297" customFormat="1" ht="15.75" x14ac:dyDescent="0.25">
      <c r="A70" s="298"/>
      <c r="B70" s="296"/>
    </row>
    <row r="71" spans="1:2" s="297" customFormat="1" ht="15.75" x14ac:dyDescent="0.25">
      <c r="A71" s="298"/>
      <c r="B71" s="296"/>
    </row>
    <row r="72" spans="1:2" s="297" customFormat="1" ht="15.75" x14ac:dyDescent="0.25">
      <c r="A72" s="298"/>
      <c r="B72" s="296"/>
    </row>
    <row r="73" spans="1:2" s="297" customFormat="1" ht="15.75" x14ac:dyDescent="0.25">
      <c r="A73" s="298"/>
      <c r="B73" s="296"/>
    </row>
    <row r="74" spans="1:2" s="297" customFormat="1" ht="15.75" x14ac:dyDescent="0.25">
      <c r="A74" s="298"/>
      <c r="B74" s="296"/>
    </row>
    <row r="75" spans="1:2" s="297" customFormat="1" ht="15.75" x14ac:dyDescent="0.25">
      <c r="A75" s="298"/>
      <c r="B75" s="296"/>
    </row>
    <row r="76" spans="1:2" s="297" customFormat="1" ht="15.75" x14ac:dyDescent="0.25">
      <c r="A76" s="298"/>
      <c r="B76" s="296"/>
    </row>
  </sheetData>
  <mergeCells count="9">
    <mergeCell ref="G9:K9"/>
    <mergeCell ref="G10:K10"/>
    <mergeCell ref="I26:J26"/>
    <mergeCell ref="A3:A4"/>
    <mergeCell ref="B3:B4"/>
    <mergeCell ref="C3:C4"/>
    <mergeCell ref="D3:D4"/>
    <mergeCell ref="E3:F3"/>
    <mergeCell ref="G3:K3"/>
  </mergeCells>
  <conditionalFormatting sqref="F9 E12:E24 I26 E28:E31">
    <cfRule type="cellIs" dxfId="37" priority="21" operator="equal">
      <formula>"Tidak dinilai"</formula>
    </cfRule>
  </conditionalFormatting>
  <conditionalFormatting sqref="A3">
    <cfRule type="cellIs" dxfId="36" priority="20" operator="equal">
      <formula>"Tidak dinilai"</formula>
    </cfRule>
  </conditionalFormatting>
  <conditionalFormatting sqref="E4:F4 F5:F7">
    <cfRule type="cellIs" dxfId="35" priority="19" operator="equal">
      <formula>"Tidak dinilai"</formula>
    </cfRule>
  </conditionalFormatting>
  <conditionalFormatting sqref="G4:K4 G9">
    <cfRule type="cellIs" dxfId="34" priority="18" operator="equal">
      <formula>"Tidak dinilai"</formula>
    </cfRule>
  </conditionalFormatting>
  <conditionalFormatting sqref="B3:D3">
    <cfRule type="cellIs" dxfId="33" priority="22" operator="equal">
      <formula>"Tidak dinilai"</formula>
    </cfRule>
  </conditionalFormatting>
  <conditionalFormatting sqref="E9">
    <cfRule type="cellIs" dxfId="32" priority="17" operator="equal">
      <formula>"Tidak dinilai"</formula>
    </cfRule>
  </conditionalFormatting>
  <conditionalFormatting sqref="E10">
    <cfRule type="cellIs" dxfId="31" priority="16" operator="equal">
      <formula>"Tidak dinilai"</formula>
    </cfRule>
  </conditionalFormatting>
  <conditionalFormatting sqref="G10 G12">
    <cfRule type="cellIs" dxfId="30" priority="15" operator="equal">
      <formula>"Tidak dinilai"</formula>
    </cfRule>
  </conditionalFormatting>
  <conditionalFormatting sqref="E5">
    <cfRule type="cellIs" dxfId="29" priority="14" operator="equal">
      <formula>"Tidak dinilai"</formula>
    </cfRule>
  </conditionalFormatting>
  <conditionalFormatting sqref="G5">
    <cfRule type="cellIs" dxfId="28" priority="13" operator="equal">
      <formula>"Tidak dinilai"</formula>
    </cfRule>
  </conditionalFormatting>
  <conditionalFormatting sqref="H5:K5">
    <cfRule type="cellIs" dxfId="27" priority="12" operator="equal">
      <formula>"Tidak dinilai"</formula>
    </cfRule>
  </conditionalFormatting>
  <conditionalFormatting sqref="H6:H7">
    <cfRule type="cellIs" dxfId="26" priority="11" operator="equal">
      <formula>"Tidak dinilai"</formula>
    </cfRule>
  </conditionalFormatting>
  <conditionalFormatting sqref="G6:G7">
    <cfRule type="cellIs" dxfId="25" priority="10" operator="equal">
      <formula>"Tidak dinilai"</formula>
    </cfRule>
  </conditionalFormatting>
  <conditionalFormatting sqref="I6:K7">
    <cfRule type="cellIs" dxfId="24" priority="9" operator="equal">
      <formula>"Tidak dinilai"</formula>
    </cfRule>
  </conditionalFormatting>
  <conditionalFormatting sqref="E6:E7">
    <cfRule type="cellIs" dxfId="23" priority="8" operator="equal">
      <formula>"Tidak dinilai"</formula>
    </cfRule>
  </conditionalFormatting>
  <conditionalFormatting sqref="F8">
    <cfRule type="cellIs" dxfId="22" priority="7" operator="equal">
      <formula>"Tidak dinilai"</formula>
    </cfRule>
  </conditionalFormatting>
  <conditionalFormatting sqref="H8">
    <cfRule type="cellIs" dxfId="21" priority="6" operator="equal">
      <formula>"Tidak dinilai"</formula>
    </cfRule>
  </conditionalFormatting>
  <conditionalFormatting sqref="G8">
    <cfRule type="cellIs" dxfId="20" priority="5" operator="equal">
      <formula>"Tidak dinilai"</formula>
    </cfRule>
  </conditionalFormatting>
  <conditionalFormatting sqref="I8:K8">
    <cfRule type="cellIs" dxfId="19" priority="4" operator="equal">
      <formula>"Tidak dinilai"</formula>
    </cfRule>
  </conditionalFormatting>
  <conditionalFormatting sqref="E8">
    <cfRule type="cellIs" dxfId="18" priority="3" operator="equal">
      <formula>"Tidak dinilai"</formula>
    </cfRule>
  </conditionalFormatting>
  <conditionalFormatting sqref="E11">
    <cfRule type="cellIs" dxfId="17" priority="2" operator="equal">
      <formula>"Tidak dinilai"</formula>
    </cfRule>
  </conditionalFormatting>
  <conditionalFormatting sqref="E25:E27">
    <cfRule type="cellIs" dxfId="16" priority="1" operator="equal">
      <formula>"Tidak dinilai"</formula>
    </cfRule>
  </conditionalFormatting>
  <dataValidations count="1">
    <dataValidation type="list" allowBlank="1" showInputMessage="1" showErrorMessage="1" sqref="E5:E31" xr:uid="{00000000-0002-0000-0000-000000000000}">
      <formula1>"Diminta, Tidak Diminta"</formula1>
    </dataValidation>
  </dataValidation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23"/>
  <sheetViews>
    <sheetView topLeftCell="A13" zoomScale="115" zoomScaleNormal="115" workbookViewId="0">
      <selection activeCell="G3" sqref="G3"/>
    </sheetView>
  </sheetViews>
  <sheetFormatPr defaultColWidth="14.42578125" defaultRowHeight="15" customHeight="1" x14ac:dyDescent="0.25"/>
  <cols>
    <col min="1" max="1" width="6.140625" customWidth="1"/>
    <col min="2" max="2" width="8.42578125" customWidth="1"/>
    <col min="3" max="3" width="7.42578125" customWidth="1"/>
    <col min="4" max="4" width="53" customWidth="1"/>
    <col min="5" max="5" width="10.42578125" customWidth="1"/>
    <col min="6" max="6" width="8.5703125" style="112" customWidth="1"/>
    <col min="7" max="7" width="25.42578125" customWidth="1"/>
    <col min="8" max="8" width="13.140625" customWidth="1"/>
    <col min="9" max="9" width="7.85546875" customWidth="1"/>
    <col min="10" max="26" width="8.85546875" customWidth="1"/>
    <col min="27" max="27" width="9.85546875" customWidth="1"/>
  </cols>
  <sheetData>
    <row r="1" spans="1:27" ht="17.25" customHeight="1" x14ac:dyDescent="0.3">
      <c r="A1" s="422" t="s">
        <v>0</v>
      </c>
      <c r="B1" s="420"/>
      <c r="C1" s="420"/>
      <c r="D1" s="420"/>
      <c r="E1" s="420"/>
      <c r="F1" s="420"/>
      <c r="G1" s="420"/>
      <c r="H1" s="420"/>
      <c r="I1" s="421"/>
      <c r="J1" s="1"/>
      <c r="K1" s="1"/>
      <c r="L1" s="1"/>
      <c r="M1" s="1"/>
      <c r="N1" s="1"/>
      <c r="O1" s="1"/>
      <c r="P1" s="1"/>
      <c r="Q1" s="1"/>
      <c r="R1" s="1"/>
      <c r="S1" s="1"/>
      <c r="T1" s="1"/>
      <c r="U1" s="1"/>
      <c r="V1" s="1"/>
      <c r="W1" s="1"/>
      <c r="X1" s="1"/>
      <c r="Y1" s="1"/>
      <c r="Z1" s="1"/>
      <c r="AA1" s="1"/>
    </row>
    <row r="2" spans="1:27" ht="19.5" customHeight="1" x14ac:dyDescent="0.3">
      <c r="A2" s="419" t="s">
        <v>1</v>
      </c>
      <c r="B2" s="420"/>
      <c r="C2" s="420"/>
      <c r="D2" s="420"/>
      <c r="E2" s="420"/>
      <c r="F2" s="420"/>
      <c r="G2" s="420"/>
      <c r="H2" s="420"/>
      <c r="I2" s="421"/>
      <c r="J2" s="1"/>
      <c r="K2" s="1"/>
      <c r="L2" s="1"/>
      <c r="M2" s="1"/>
      <c r="N2" s="1"/>
      <c r="O2" s="1"/>
      <c r="P2" s="1"/>
      <c r="Q2" s="1"/>
      <c r="R2" s="1"/>
      <c r="S2" s="1"/>
      <c r="T2" s="1"/>
      <c r="U2" s="1"/>
      <c r="V2" s="1"/>
      <c r="W2" s="1"/>
      <c r="X2" s="1"/>
      <c r="Y2" s="1"/>
      <c r="Z2" s="1"/>
      <c r="AA2" s="1"/>
    </row>
    <row r="3" spans="1:27" ht="26.25" customHeight="1" x14ac:dyDescent="0.25">
      <c r="A3" s="429" t="s">
        <v>2</v>
      </c>
      <c r="B3" s="420"/>
      <c r="C3" s="420"/>
      <c r="D3" s="430"/>
      <c r="E3" s="2"/>
      <c r="F3" s="113"/>
      <c r="G3" s="3" t="s">
        <v>278</v>
      </c>
      <c r="H3" s="4"/>
      <c r="I3" s="5"/>
      <c r="J3" s="6"/>
      <c r="K3" s="6"/>
      <c r="L3" s="6"/>
      <c r="M3" s="6"/>
      <c r="N3" s="6"/>
      <c r="O3" s="6"/>
      <c r="P3" s="6"/>
      <c r="Q3" s="6"/>
      <c r="R3" s="6"/>
      <c r="S3" s="6"/>
      <c r="T3" s="6"/>
      <c r="U3" s="6"/>
      <c r="V3" s="6"/>
      <c r="W3" s="6"/>
      <c r="X3" s="6"/>
      <c r="Y3" s="6"/>
      <c r="Z3" s="6"/>
      <c r="AA3" s="6"/>
    </row>
    <row r="4" spans="1:27" ht="21.75" customHeight="1" x14ac:dyDescent="0.25">
      <c r="A4" s="423" t="s">
        <v>3</v>
      </c>
      <c r="B4" s="424"/>
      <c r="C4" s="425"/>
      <c r="D4" s="7"/>
      <c r="E4" s="8"/>
      <c r="F4" s="113"/>
      <c r="G4" s="4"/>
      <c r="H4" s="4"/>
      <c r="I4" s="5"/>
      <c r="J4" s="6"/>
      <c r="K4" s="6"/>
      <c r="L4" s="6"/>
      <c r="M4" s="6"/>
      <c r="N4" s="6"/>
      <c r="O4" s="6"/>
      <c r="P4" s="6"/>
      <c r="Q4" s="6"/>
      <c r="R4" s="6"/>
      <c r="S4" s="6"/>
      <c r="T4" s="6"/>
      <c r="U4" s="6"/>
      <c r="V4" s="6"/>
      <c r="W4" s="6"/>
      <c r="X4" s="6"/>
      <c r="Y4" s="6"/>
      <c r="Z4" s="6"/>
      <c r="AA4" s="6"/>
    </row>
    <row r="5" spans="1:27" ht="19.5" customHeight="1" x14ac:dyDescent="0.25">
      <c r="A5" s="423" t="s">
        <v>4</v>
      </c>
      <c r="B5" s="424"/>
      <c r="C5" s="425"/>
      <c r="D5" s="9"/>
      <c r="E5" s="8"/>
      <c r="F5" s="113"/>
      <c r="G5" s="4"/>
      <c r="H5" s="4"/>
      <c r="I5" s="5"/>
      <c r="J5" s="6"/>
      <c r="K5" s="6"/>
      <c r="L5" s="6"/>
      <c r="M5" s="6"/>
      <c r="N5" s="6"/>
      <c r="O5" s="6"/>
      <c r="P5" s="6"/>
      <c r="Q5" s="6"/>
      <c r="R5" s="6"/>
      <c r="S5" s="6"/>
      <c r="T5" s="6"/>
      <c r="U5" s="6"/>
      <c r="V5" s="6"/>
      <c r="W5" s="6"/>
      <c r="X5" s="6"/>
      <c r="Y5" s="6"/>
      <c r="Z5" s="6"/>
      <c r="AA5" s="6"/>
    </row>
    <row r="6" spans="1:27" ht="19.5" customHeight="1" x14ac:dyDescent="0.25">
      <c r="A6" s="423" t="s">
        <v>5</v>
      </c>
      <c r="B6" s="424"/>
      <c r="C6" s="425"/>
      <c r="D6" s="10" t="s">
        <v>6</v>
      </c>
      <c r="E6" s="8"/>
      <c r="F6" s="113"/>
      <c r="G6" s="4"/>
      <c r="H6" s="4"/>
      <c r="I6" s="5"/>
      <c r="J6" s="6"/>
      <c r="K6" s="6"/>
      <c r="L6" s="6"/>
      <c r="M6" s="6"/>
      <c r="N6" s="6"/>
      <c r="O6" s="6"/>
      <c r="P6" s="6"/>
      <c r="Q6" s="6"/>
      <c r="R6" s="6"/>
      <c r="S6" s="6"/>
      <c r="T6" s="6"/>
      <c r="U6" s="6"/>
      <c r="V6" s="6"/>
      <c r="W6" s="6"/>
      <c r="X6" s="6"/>
      <c r="Y6" s="6"/>
      <c r="Z6" s="6"/>
      <c r="AA6" s="6"/>
    </row>
    <row r="7" spans="1:27" ht="19.5" customHeight="1" x14ac:dyDescent="0.25">
      <c r="A7" s="423" t="s">
        <v>7</v>
      </c>
      <c r="B7" s="424"/>
      <c r="C7" s="425"/>
      <c r="D7" s="10" t="s">
        <v>8</v>
      </c>
      <c r="E7" s="8"/>
      <c r="F7" s="113"/>
      <c r="G7" s="4"/>
      <c r="H7" s="4"/>
      <c r="I7" s="5"/>
      <c r="J7" s="6"/>
      <c r="K7" s="6"/>
      <c r="L7" s="6"/>
      <c r="M7" s="6"/>
      <c r="N7" s="6"/>
      <c r="O7" s="6"/>
      <c r="P7" s="6"/>
      <c r="Q7" s="6"/>
      <c r="R7" s="6"/>
      <c r="S7" s="6"/>
      <c r="T7" s="6"/>
      <c r="U7" s="6"/>
      <c r="V7" s="6"/>
      <c r="W7" s="6"/>
      <c r="X7" s="6"/>
      <c r="Y7" s="6"/>
      <c r="Z7" s="6"/>
      <c r="AA7" s="6"/>
    </row>
    <row r="8" spans="1:27" ht="19.5" customHeight="1" x14ac:dyDescent="0.25">
      <c r="A8" s="423" t="s">
        <v>9</v>
      </c>
      <c r="B8" s="424"/>
      <c r="C8" s="425"/>
      <c r="D8" s="11"/>
      <c r="E8" s="12"/>
      <c r="F8" s="113"/>
      <c r="G8" s="4"/>
      <c r="H8" s="4"/>
      <c r="I8" s="5"/>
      <c r="J8" s="6"/>
      <c r="K8" s="6"/>
      <c r="L8" s="6"/>
      <c r="M8" s="6"/>
      <c r="N8" s="6"/>
      <c r="O8" s="6"/>
      <c r="P8" s="6"/>
      <c r="Q8" s="6"/>
      <c r="R8" s="6"/>
      <c r="S8" s="6"/>
      <c r="T8" s="6"/>
      <c r="U8" s="6"/>
      <c r="V8" s="6"/>
      <c r="W8" s="6"/>
      <c r="X8" s="6"/>
      <c r="Y8" s="6"/>
      <c r="Z8" s="6"/>
      <c r="AA8" s="6"/>
    </row>
    <row r="9" spans="1:27" ht="19.5" customHeight="1" x14ac:dyDescent="0.3">
      <c r="A9" s="13"/>
      <c r="B9" s="14"/>
      <c r="C9" s="14"/>
      <c r="D9" s="14"/>
      <c r="E9" s="15"/>
      <c r="F9" s="113"/>
      <c r="G9" s="16"/>
      <c r="H9" s="16"/>
      <c r="I9" s="17"/>
      <c r="J9" s="1"/>
      <c r="K9" s="1"/>
      <c r="L9" s="1"/>
      <c r="M9" s="1"/>
      <c r="N9" s="1"/>
      <c r="O9" s="1"/>
      <c r="P9" s="1"/>
      <c r="Q9" s="1"/>
      <c r="R9" s="1"/>
      <c r="S9" s="1"/>
      <c r="T9" s="1"/>
      <c r="U9" s="1"/>
      <c r="V9" s="1"/>
      <c r="W9" s="1"/>
      <c r="X9" s="1"/>
      <c r="Y9" s="1"/>
      <c r="Z9" s="1"/>
      <c r="AA9" s="1"/>
    </row>
    <row r="10" spans="1:27" ht="24.75" customHeight="1" x14ac:dyDescent="0.25">
      <c r="A10" s="432" t="s">
        <v>10</v>
      </c>
      <c r="B10" s="420"/>
      <c r="C10" s="430"/>
      <c r="D10" s="14"/>
      <c r="E10" s="2"/>
      <c r="F10" s="113"/>
      <c r="G10" s="4"/>
      <c r="H10" s="4"/>
      <c r="I10" s="5"/>
      <c r="J10" s="6"/>
      <c r="K10" s="6"/>
      <c r="L10" s="6"/>
      <c r="M10" s="6"/>
      <c r="N10" s="6"/>
      <c r="O10" s="6"/>
      <c r="P10" s="6"/>
      <c r="Q10" s="6"/>
      <c r="R10" s="6"/>
      <c r="S10" s="6"/>
      <c r="T10" s="6"/>
      <c r="U10" s="6"/>
      <c r="V10" s="6"/>
      <c r="W10" s="6"/>
      <c r="X10" s="6"/>
      <c r="Y10" s="6"/>
      <c r="Z10" s="6"/>
      <c r="AA10" s="6"/>
    </row>
    <row r="11" spans="1:27" ht="19.5" customHeight="1" x14ac:dyDescent="0.25">
      <c r="A11" s="423" t="s">
        <v>11</v>
      </c>
      <c r="B11" s="424"/>
      <c r="C11" s="425"/>
      <c r="D11" s="7"/>
      <c r="E11" s="8"/>
      <c r="F11" s="113"/>
      <c r="G11" s="4"/>
      <c r="H11" s="4"/>
      <c r="I11" s="5"/>
      <c r="J11" s="6"/>
      <c r="K11" s="6"/>
      <c r="L11" s="6"/>
      <c r="M11" s="6"/>
      <c r="N11" s="6"/>
      <c r="O11" s="6"/>
      <c r="P11" s="6"/>
      <c r="Q11" s="6"/>
      <c r="R11" s="6"/>
      <c r="S11" s="6"/>
      <c r="T11" s="6"/>
      <c r="U11" s="6"/>
      <c r="V11" s="6"/>
      <c r="W11" s="6"/>
      <c r="X11" s="6"/>
      <c r="Y11" s="6"/>
      <c r="Z11" s="6"/>
      <c r="AA11" s="6"/>
    </row>
    <row r="12" spans="1:27" ht="19.5" customHeight="1" x14ac:dyDescent="0.25">
      <c r="A12" s="423" t="s">
        <v>12</v>
      </c>
      <c r="B12" s="424"/>
      <c r="C12" s="425"/>
      <c r="D12" s="9"/>
      <c r="E12" s="8"/>
      <c r="F12" s="113"/>
      <c r="G12" s="4"/>
      <c r="H12" s="4"/>
      <c r="I12" s="5"/>
      <c r="J12" s="6"/>
      <c r="K12" s="6"/>
      <c r="L12" s="6"/>
      <c r="M12" s="6"/>
      <c r="N12" s="6"/>
      <c r="O12" s="6"/>
      <c r="P12" s="6"/>
      <c r="Q12" s="6"/>
      <c r="R12" s="6"/>
      <c r="S12" s="6"/>
      <c r="T12" s="6"/>
      <c r="U12" s="6"/>
      <c r="V12" s="6"/>
      <c r="W12" s="6"/>
      <c r="X12" s="6"/>
      <c r="Y12" s="6"/>
      <c r="Z12" s="6"/>
      <c r="AA12" s="6"/>
    </row>
    <row r="13" spans="1:27" ht="19.5" customHeight="1" x14ac:dyDescent="0.25">
      <c r="A13" s="431" t="s">
        <v>13</v>
      </c>
      <c r="B13" s="424"/>
      <c r="C13" s="425"/>
      <c r="D13" s="9"/>
      <c r="E13" s="8"/>
      <c r="F13" s="113"/>
      <c r="G13" s="4"/>
      <c r="H13" s="4"/>
      <c r="I13" s="5"/>
      <c r="J13" s="6"/>
      <c r="K13" s="6"/>
      <c r="L13" s="6"/>
      <c r="M13" s="6"/>
      <c r="N13" s="6"/>
      <c r="O13" s="6"/>
      <c r="P13" s="6"/>
      <c r="Q13" s="6"/>
      <c r="R13" s="6"/>
      <c r="S13" s="6"/>
      <c r="T13" s="6"/>
      <c r="U13" s="6"/>
      <c r="V13" s="6"/>
      <c r="W13" s="6"/>
      <c r="X13" s="6"/>
      <c r="Y13" s="6"/>
      <c r="Z13" s="6"/>
      <c r="AA13" s="6"/>
    </row>
    <row r="14" spans="1:27" ht="19.5" hidden="1" customHeight="1" x14ac:dyDescent="0.25">
      <c r="A14" s="423" t="s">
        <v>14</v>
      </c>
      <c r="B14" s="424"/>
      <c r="C14" s="425"/>
      <c r="D14" s="18"/>
      <c r="E14" s="8"/>
      <c r="F14" s="113"/>
      <c r="G14" s="4"/>
      <c r="H14" s="4"/>
      <c r="I14" s="5"/>
      <c r="J14" s="6"/>
      <c r="K14" s="6"/>
      <c r="L14" s="6"/>
      <c r="M14" s="6"/>
      <c r="N14" s="6"/>
      <c r="O14" s="6"/>
      <c r="P14" s="6"/>
      <c r="Q14" s="6"/>
      <c r="R14" s="6"/>
      <c r="S14" s="6"/>
      <c r="T14" s="6"/>
      <c r="U14" s="6"/>
      <c r="V14" s="6"/>
      <c r="W14" s="6"/>
      <c r="X14" s="6"/>
      <c r="Y14" s="6"/>
      <c r="Z14" s="6"/>
      <c r="AA14" s="6"/>
    </row>
    <row r="15" spans="1:27" ht="19.5" customHeight="1" x14ac:dyDescent="0.25">
      <c r="A15" s="19"/>
      <c r="B15" s="19"/>
      <c r="C15" s="19"/>
      <c r="D15" s="19"/>
      <c r="E15" s="19"/>
      <c r="F15" s="114"/>
      <c r="G15" s="19"/>
      <c r="H15" s="19"/>
      <c r="I15" s="19"/>
      <c r="J15" s="20"/>
      <c r="K15" s="20"/>
      <c r="L15" s="20"/>
      <c r="M15" s="20"/>
      <c r="N15" s="20"/>
      <c r="O15" s="20"/>
      <c r="P15" s="20"/>
      <c r="Q15" s="20"/>
      <c r="R15" s="20"/>
      <c r="S15" s="20"/>
      <c r="T15" s="20"/>
      <c r="U15" s="20"/>
      <c r="V15" s="20"/>
      <c r="W15" s="20"/>
      <c r="X15" s="20"/>
      <c r="Y15" s="20"/>
      <c r="Z15" s="20"/>
      <c r="AA15" s="20"/>
    </row>
    <row r="16" spans="1:27" ht="19.5" customHeight="1" x14ac:dyDescent="0.3">
      <c r="A16" s="20" t="s">
        <v>15</v>
      </c>
      <c r="B16" s="21"/>
      <c r="C16" s="21"/>
      <c r="D16" s="21"/>
      <c r="E16" s="22"/>
      <c r="F16" s="115"/>
      <c r="G16" s="21"/>
      <c r="H16" s="21"/>
      <c r="I16" s="1"/>
      <c r="J16" s="1"/>
      <c r="K16" s="1"/>
      <c r="L16" s="1"/>
      <c r="M16" s="1"/>
      <c r="N16" s="1"/>
      <c r="O16" s="1"/>
      <c r="P16" s="1"/>
      <c r="Q16" s="1"/>
      <c r="R16" s="1"/>
      <c r="S16" s="1"/>
      <c r="T16" s="1"/>
      <c r="U16" s="1"/>
      <c r="V16" s="1"/>
      <c r="W16" s="1"/>
      <c r="X16" s="1"/>
      <c r="Y16" s="1"/>
      <c r="Z16" s="1"/>
      <c r="AA16" s="1"/>
    </row>
    <row r="17" spans="1:27" ht="35.25" customHeight="1" x14ac:dyDescent="0.3">
      <c r="A17" s="154" t="s">
        <v>16</v>
      </c>
      <c r="B17" s="154" t="s">
        <v>17</v>
      </c>
      <c r="C17" s="426" t="s">
        <v>18</v>
      </c>
      <c r="D17" s="428"/>
      <c r="E17" s="154" t="s">
        <v>19</v>
      </c>
      <c r="F17" s="116"/>
      <c r="G17" s="426" t="s">
        <v>20</v>
      </c>
      <c r="H17" s="427"/>
      <c r="I17" s="428"/>
      <c r="J17" s="1"/>
      <c r="K17" s="1"/>
      <c r="L17" s="1"/>
      <c r="M17" s="1"/>
      <c r="N17" s="1"/>
      <c r="O17" s="1"/>
      <c r="P17" s="1"/>
      <c r="Q17" s="1"/>
      <c r="R17" s="1"/>
      <c r="S17" s="1"/>
      <c r="T17" s="1"/>
      <c r="U17" s="1"/>
      <c r="V17" s="1"/>
      <c r="W17" s="1"/>
      <c r="X17" s="1"/>
      <c r="Y17" s="1"/>
      <c r="Z17" s="1"/>
      <c r="AA17" s="1"/>
    </row>
    <row r="18" spans="1:27" ht="15.6" customHeight="1" x14ac:dyDescent="0.3">
      <c r="A18" s="360">
        <v>0</v>
      </c>
      <c r="B18" s="169" t="s">
        <v>41</v>
      </c>
      <c r="C18" s="157" t="s">
        <v>142</v>
      </c>
      <c r="D18" s="157"/>
      <c r="E18" s="156" t="s">
        <v>143</v>
      </c>
      <c r="F18" s="109"/>
      <c r="G18" s="384" t="s">
        <v>164</v>
      </c>
      <c r="H18" s="384"/>
      <c r="I18" s="384"/>
      <c r="J18" s="1"/>
      <c r="K18" s="1"/>
      <c r="L18" s="1"/>
      <c r="M18" s="1"/>
      <c r="N18" s="1"/>
      <c r="O18" s="1"/>
      <c r="P18" s="1"/>
      <c r="Q18" s="1"/>
      <c r="R18" s="1"/>
      <c r="S18" s="1"/>
      <c r="T18" s="1"/>
      <c r="U18" s="1"/>
      <c r="V18" s="1"/>
      <c r="W18" s="1"/>
      <c r="X18" s="1"/>
      <c r="Y18" s="1"/>
      <c r="Z18" s="1"/>
      <c r="AA18" s="1" t="s">
        <v>145</v>
      </c>
    </row>
    <row r="19" spans="1:27" s="142" customFormat="1" ht="30.6" customHeight="1" x14ac:dyDescent="0.3">
      <c r="A19" s="360"/>
      <c r="B19" s="170" t="s">
        <v>45</v>
      </c>
      <c r="C19" s="383" t="s">
        <v>139</v>
      </c>
      <c r="D19" s="383"/>
      <c r="E19" s="137" t="s">
        <v>37</v>
      </c>
      <c r="F19" s="109"/>
      <c r="G19" s="384"/>
      <c r="H19" s="384"/>
      <c r="I19" s="384"/>
      <c r="J19" s="1"/>
      <c r="K19" s="1"/>
      <c r="L19" s="1"/>
      <c r="M19" s="1"/>
      <c r="N19" s="1"/>
      <c r="O19" s="1"/>
      <c r="P19" s="1"/>
      <c r="Q19" s="1"/>
      <c r="R19" s="1"/>
      <c r="S19" s="1"/>
      <c r="T19" s="1"/>
      <c r="U19" s="1"/>
      <c r="V19" s="1"/>
      <c r="W19" s="1"/>
      <c r="X19" s="1"/>
      <c r="Y19" s="1"/>
      <c r="Z19" s="1"/>
      <c r="AA19" s="1" t="s">
        <v>143</v>
      </c>
    </row>
    <row r="20" spans="1:27" s="142" customFormat="1" ht="30" customHeight="1" x14ac:dyDescent="0.3">
      <c r="A20" s="360"/>
      <c r="B20" s="171" t="s">
        <v>116</v>
      </c>
      <c r="C20" s="383" t="s">
        <v>140</v>
      </c>
      <c r="D20" s="383"/>
      <c r="E20" s="137" t="s">
        <v>37</v>
      </c>
      <c r="F20" s="109"/>
      <c r="G20" s="384"/>
      <c r="H20" s="384"/>
      <c r="I20" s="384"/>
      <c r="J20" s="1"/>
      <c r="K20" s="1"/>
      <c r="L20" s="1"/>
      <c r="M20" s="1"/>
      <c r="N20" s="1"/>
      <c r="O20" s="1"/>
      <c r="P20" s="1"/>
      <c r="Q20" s="1"/>
      <c r="R20" s="1"/>
      <c r="S20" s="1"/>
      <c r="T20" s="1"/>
      <c r="U20" s="1"/>
      <c r="V20" s="1"/>
      <c r="W20" s="1"/>
      <c r="X20" s="1"/>
      <c r="Y20" s="1"/>
      <c r="Z20" s="1"/>
      <c r="AA20" s="1" t="s">
        <v>144</v>
      </c>
    </row>
    <row r="21" spans="1:27" s="142" customFormat="1" ht="32.450000000000003" customHeight="1" x14ac:dyDescent="0.3">
      <c r="A21" s="360"/>
      <c r="B21" s="171" t="s">
        <v>147</v>
      </c>
      <c r="C21" s="383" t="s">
        <v>141</v>
      </c>
      <c r="D21" s="383"/>
      <c r="E21" s="137" t="s">
        <v>37</v>
      </c>
      <c r="F21" s="109"/>
      <c r="G21" s="384"/>
      <c r="H21" s="384"/>
      <c r="I21" s="384"/>
      <c r="J21" s="1"/>
      <c r="K21" s="1"/>
      <c r="L21" s="1"/>
      <c r="M21" s="1"/>
      <c r="N21" s="1"/>
      <c r="O21" s="1"/>
      <c r="P21" s="1"/>
      <c r="Q21" s="1"/>
      <c r="R21" s="1"/>
      <c r="S21" s="1"/>
      <c r="T21" s="1"/>
      <c r="U21" s="1"/>
      <c r="V21" s="1"/>
      <c r="W21" s="1"/>
      <c r="X21" s="1"/>
      <c r="Y21" s="1"/>
      <c r="Z21" s="1"/>
      <c r="AA21" s="1"/>
    </row>
    <row r="22" spans="1:27" s="142" customFormat="1" ht="30.6" customHeight="1" x14ac:dyDescent="0.3">
      <c r="A22" s="360"/>
      <c r="B22" s="171" t="s">
        <v>148</v>
      </c>
      <c r="C22" s="383" t="s">
        <v>146</v>
      </c>
      <c r="D22" s="383"/>
      <c r="E22" s="137" t="s">
        <v>37</v>
      </c>
      <c r="F22" s="109"/>
      <c r="G22" s="384"/>
      <c r="H22" s="384"/>
      <c r="I22" s="384"/>
      <c r="J22" s="1"/>
      <c r="K22" s="1"/>
      <c r="L22" s="1"/>
      <c r="M22" s="1"/>
      <c r="N22" s="1"/>
      <c r="O22" s="1"/>
      <c r="P22" s="1"/>
      <c r="Q22" s="1"/>
      <c r="R22" s="1"/>
      <c r="S22" s="1"/>
      <c r="T22" s="1"/>
      <c r="U22" s="1"/>
      <c r="V22" s="1"/>
      <c r="W22" s="1"/>
      <c r="X22" s="1"/>
      <c r="Y22" s="1"/>
      <c r="Z22" s="1"/>
      <c r="AA22" s="1"/>
    </row>
    <row r="23" spans="1:27" ht="15" customHeight="1" x14ac:dyDescent="0.3">
      <c r="A23" s="360"/>
      <c r="B23" s="172" t="s">
        <v>149</v>
      </c>
      <c r="C23" s="382" t="s">
        <v>115</v>
      </c>
      <c r="D23" s="382"/>
      <c r="E23" s="155" t="s">
        <v>37</v>
      </c>
      <c r="F23" s="117"/>
      <c r="G23" s="384"/>
      <c r="H23" s="384"/>
      <c r="I23" s="384"/>
      <c r="J23" s="1"/>
      <c r="K23" s="1"/>
      <c r="L23" s="1"/>
      <c r="M23" s="1"/>
      <c r="N23" s="1"/>
      <c r="O23" s="1"/>
      <c r="P23" s="1"/>
      <c r="Q23" s="1"/>
      <c r="R23" s="1"/>
      <c r="S23" s="1"/>
      <c r="T23" s="1"/>
      <c r="U23" s="1"/>
      <c r="V23" s="1"/>
      <c r="W23" s="1"/>
      <c r="X23" s="1"/>
      <c r="Y23" s="1"/>
      <c r="Z23" s="1"/>
      <c r="AA23" s="1"/>
    </row>
    <row r="24" spans="1:27" ht="15" customHeight="1" x14ac:dyDescent="0.3">
      <c r="A24" s="360"/>
      <c r="B24" s="173" t="s">
        <v>150</v>
      </c>
      <c r="C24" s="371" t="s">
        <v>117</v>
      </c>
      <c r="D24" s="372"/>
      <c r="E24" s="137" t="s">
        <v>37</v>
      </c>
      <c r="F24" s="117"/>
      <c r="G24" s="384"/>
      <c r="H24" s="384"/>
      <c r="I24" s="384"/>
      <c r="J24" s="1"/>
      <c r="K24" s="1"/>
      <c r="L24" s="1"/>
      <c r="M24" s="1"/>
      <c r="N24" s="1"/>
      <c r="O24" s="1"/>
      <c r="P24" s="1"/>
      <c r="Q24" s="1"/>
      <c r="R24" s="1"/>
      <c r="S24" s="1"/>
      <c r="T24" s="1"/>
      <c r="U24" s="1"/>
      <c r="V24" s="1"/>
      <c r="W24" s="1"/>
      <c r="X24" s="1"/>
      <c r="Y24" s="1"/>
      <c r="Z24" s="1"/>
      <c r="AA24" s="1"/>
    </row>
    <row r="25" spans="1:27" ht="15" customHeight="1" x14ac:dyDescent="0.3">
      <c r="A25" s="360"/>
      <c r="B25" s="170" t="s">
        <v>95</v>
      </c>
      <c r="C25" s="372" t="s">
        <v>118</v>
      </c>
      <c r="D25" s="372"/>
      <c r="E25" s="137" t="s">
        <v>37</v>
      </c>
      <c r="F25" s="117"/>
      <c r="G25" s="384"/>
      <c r="H25" s="384"/>
      <c r="I25" s="384"/>
      <c r="J25" s="1"/>
      <c r="K25" s="1"/>
      <c r="L25" s="1"/>
      <c r="M25" s="1"/>
      <c r="N25" s="1"/>
      <c r="O25" s="1"/>
      <c r="P25" s="1"/>
      <c r="Q25" s="1"/>
      <c r="R25" s="1"/>
      <c r="S25" s="1"/>
      <c r="T25" s="1"/>
      <c r="U25" s="1"/>
      <c r="V25" s="1"/>
      <c r="W25" s="1"/>
      <c r="X25" s="1"/>
      <c r="Y25" s="1"/>
      <c r="Z25" s="1"/>
      <c r="AA25" s="1"/>
    </row>
    <row r="26" spans="1:27" ht="30.6" customHeight="1" x14ac:dyDescent="0.3">
      <c r="A26" s="360"/>
      <c r="B26" s="161"/>
      <c r="C26" s="373" t="s">
        <v>119</v>
      </c>
      <c r="D26" s="373"/>
      <c r="E26" s="281" t="str">
        <f>IF(OR(AND(E18="PTN",COUNTIF(E19:E25,"Tidak Ada")-COUNTIF(E22,"Tidak Ada")=0),AND(E18="PTS",COUNTIF(E19:E25,"Ada")=7)),"Memenuhi","Tidak Memenuhi")</f>
        <v>Memenuhi</v>
      </c>
      <c r="F26" s="117"/>
      <c r="G26" s="110"/>
      <c r="H26" s="110"/>
      <c r="I26" s="110"/>
      <c r="J26" s="1"/>
      <c r="K26" s="1"/>
      <c r="L26" s="1"/>
      <c r="M26" s="1"/>
      <c r="N26" s="1"/>
      <c r="O26" s="1"/>
      <c r="P26" s="1"/>
      <c r="Q26" s="1"/>
      <c r="R26" s="1"/>
      <c r="S26" s="1"/>
      <c r="T26" s="1"/>
      <c r="U26" s="1"/>
      <c r="V26" s="1"/>
      <c r="W26" s="1"/>
      <c r="X26" s="1"/>
      <c r="Y26" s="1"/>
      <c r="Z26" s="1"/>
      <c r="AA26" s="1"/>
    </row>
    <row r="27" spans="1:27" s="129" customFormat="1" ht="21.6" customHeight="1" x14ac:dyDescent="0.3">
      <c r="A27" s="361">
        <v>1</v>
      </c>
      <c r="B27" s="349">
        <v>1</v>
      </c>
      <c r="C27" s="369" t="s">
        <v>151</v>
      </c>
      <c r="D27" s="385"/>
      <c r="E27" s="160">
        <v>4</v>
      </c>
      <c r="F27" s="117"/>
      <c r="G27" s="333" t="s">
        <v>165</v>
      </c>
      <c r="H27" s="333"/>
      <c r="I27" s="333"/>
      <c r="J27" s="1"/>
      <c r="K27" s="1"/>
      <c r="L27" s="1"/>
      <c r="M27" s="1"/>
      <c r="N27" s="1"/>
      <c r="O27" s="1"/>
      <c r="P27" s="1"/>
      <c r="Q27" s="1"/>
      <c r="R27" s="1"/>
      <c r="S27" s="1"/>
      <c r="T27" s="1"/>
      <c r="U27" s="1"/>
      <c r="V27" s="1"/>
      <c r="W27" s="1"/>
      <c r="X27" s="1"/>
      <c r="Y27" s="1"/>
      <c r="Z27" s="1"/>
      <c r="AA27" s="1"/>
    </row>
    <row r="28" spans="1:27" s="142" customFormat="1" ht="55.7" customHeight="1" x14ac:dyDescent="0.3">
      <c r="A28" s="361"/>
      <c r="B28" s="350"/>
      <c r="C28" s="30">
        <v>4</v>
      </c>
      <c r="D28" s="158" t="s">
        <v>152</v>
      </c>
      <c r="E28" s="346"/>
      <c r="F28" s="117"/>
      <c r="G28" s="333"/>
      <c r="H28" s="333"/>
      <c r="I28" s="333"/>
      <c r="J28" s="1"/>
      <c r="K28" s="1"/>
      <c r="L28" s="1"/>
      <c r="M28" s="1"/>
      <c r="N28" s="1"/>
      <c r="O28" s="1"/>
      <c r="P28" s="1"/>
      <c r="Q28" s="1"/>
      <c r="R28" s="1"/>
      <c r="S28" s="1"/>
      <c r="T28" s="1"/>
      <c r="U28" s="1"/>
      <c r="V28" s="1"/>
      <c r="W28" s="1"/>
      <c r="X28" s="1"/>
      <c r="Y28" s="1"/>
      <c r="Z28" s="1"/>
      <c r="AA28" s="1"/>
    </row>
    <row r="29" spans="1:27" s="142" customFormat="1" ht="31.35" customHeight="1" x14ac:dyDescent="0.3">
      <c r="A29" s="361"/>
      <c r="B29" s="350"/>
      <c r="C29" s="30">
        <v>3</v>
      </c>
      <c r="D29" s="158" t="s">
        <v>154</v>
      </c>
      <c r="E29" s="347"/>
      <c r="F29" s="117"/>
      <c r="G29" s="333"/>
      <c r="H29" s="333"/>
      <c r="I29" s="333"/>
      <c r="J29" s="1"/>
      <c r="K29" s="1"/>
      <c r="L29" s="1"/>
      <c r="M29" s="1"/>
      <c r="N29" s="1"/>
      <c r="O29" s="1"/>
      <c r="P29" s="1"/>
      <c r="Q29" s="1"/>
      <c r="R29" s="1"/>
      <c r="S29" s="1"/>
      <c r="T29" s="1"/>
      <c r="U29" s="1"/>
      <c r="V29" s="1"/>
      <c r="W29" s="1"/>
      <c r="X29" s="1"/>
      <c r="Y29" s="1"/>
      <c r="Z29" s="1"/>
      <c r="AA29" s="1"/>
    </row>
    <row r="30" spans="1:27" s="142" customFormat="1" ht="29.45" customHeight="1" x14ac:dyDescent="0.3">
      <c r="A30" s="361"/>
      <c r="B30" s="350"/>
      <c r="C30" s="30">
        <v>2</v>
      </c>
      <c r="D30" s="158" t="s">
        <v>156</v>
      </c>
      <c r="E30" s="347"/>
      <c r="F30" s="117"/>
      <c r="G30" s="333"/>
      <c r="H30" s="333"/>
      <c r="I30" s="333"/>
      <c r="J30" s="1"/>
      <c r="K30" s="1"/>
      <c r="L30" s="1"/>
      <c r="M30" s="1"/>
      <c r="N30" s="1"/>
      <c r="O30" s="1"/>
      <c r="P30" s="1"/>
      <c r="Q30" s="1"/>
      <c r="R30" s="1"/>
      <c r="S30" s="1"/>
      <c r="T30" s="1"/>
      <c r="U30" s="1"/>
      <c r="V30" s="1"/>
      <c r="W30" s="1"/>
      <c r="X30" s="1"/>
      <c r="Y30" s="1"/>
      <c r="Z30" s="1"/>
      <c r="AA30" s="1"/>
    </row>
    <row r="31" spans="1:27" s="142" customFormat="1" ht="30" customHeight="1" x14ac:dyDescent="0.3">
      <c r="A31" s="361"/>
      <c r="B31" s="350"/>
      <c r="C31" s="30">
        <v>1</v>
      </c>
      <c r="D31" s="158" t="s">
        <v>155</v>
      </c>
      <c r="E31" s="347"/>
      <c r="F31" s="117"/>
      <c r="G31" s="333"/>
      <c r="H31" s="333"/>
      <c r="I31" s="333"/>
      <c r="J31" s="1"/>
      <c r="K31" s="1"/>
      <c r="L31" s="1"/>
      <c r="M31" s="1"/>
      <c r="N31" s="1"/>
      <c r="O31" s="1"/>
      <c r="P31" s="1"/>
      <c r="Q31" s="1"/>
      <c r="R31" s="1"/>
      <c r="S31" s="1"/>
      <c r="T31" s="1"/>
      <c r="U31" s="1"/>
      <c r="V31" s="1"/>
      <c r="W31" s="1"/>
      <c r="X31" s="1"/>
      <c r="Y31" s="1"/>
      <c r="Z31" s="1"/>
      <c r="AA31" s="1"/>
    </row>
    <row r="32" spans="1:27" s="142" customFormat="1" ht="21" customHeight="1" x14ac:dyDescent="0.3">
      <c r="A32" s="361"/>
      <c r="B32" s="351"/>
      <c r="C32" s="128">
        <v>0</v>
      </c>
      <c r="D32" s="159" t="s">
        <v>153</v>
      </c>
      <c r="E32" s="348"/>
      <c r="F32" s="117"/>
      <c r="G32" s="333"/>
      <c r="H32" s="333"/>
      <c r="I32" s="333"/>
      <c r="J32" s="1"/>
      <c r="K32" s="1"/>
      <c r="L32" s="1"/>
      <c r="M32" s="1"/>
      <c r="N32" s="1"/>
      <c r="O32" s="1"/>
      <c r="P32" s="1"/>
      <c r="Q32" s="1"/>
      <c r="R32" s="1"/>
      <c r="S32" s="1"/>
      <c r="T32" s="1"/>
      <c r="U32" s="1"/>
      <c r="V32" s="1"/>
      <c r="W32" s="1"/>
      <c r="X32" s="1"/>
      <c r="Y32" s="1"/>
      <c r="Z32" s="1"/>
      <c r="AA32" s="1"/>
    </row>
    <row r="33" spans="1:28" s="129" customFormat="1" ht="17.45" customHeight="1" x14ac:dyDescent="0.3">
      <c r="A33" s="361"/>
      <c r="B33" s="343">
        <v>1</v>
      </c>
      <c r="C33" s="369" t="s">
        <v>157</v>
      </c>
      <c r="D33" s="370"/>
      <c r="E33" s="160">
        <v>4</v>
      </c>
      <c r="F33" s="174"/>
      <c r="G33" s="333"/>
      <c r="H33" s="333"/>
      <c r="I33" s="333"/>
      <c r="J33" s="1"/>
      <c r="K33" s="1"/>
      <c r="L33" s="1"/>
      <c r="M33" s="1"/>
      <c r="N33" s="1"/>
      <c r="O33" s="1"/>
      <c r="P33" s="1"/>
      <c r="Q33" s="1"/>
      <c r="R33" s="1"/>
      <c r="S33" s="1"/>
      <c r="T33" s="1"/>
      <c r="U33" s="1"/>
      <c r="V33" s="1"/>
      <c r="W33" s="1"/>
      <c r="X33" s="1"/>
      <c r="Y33" s="1"/>
      <c r="Z33" s="1"/>
      <c r="AA33" s="1"/>
    </row>
    <row r="34" spans="1:28" s="129" customFormat="1" ht="60" customHeight="1" x14ac:dyDescent="0.3">
      <c r="A34" s="361"/>
      <c r="B34" s="344"/>
      <c r="C34" s="30">
        <v>4</v>
      </c>
      <c r="D34" s="158" t="s">
        <v>221</v>
      </c>
      <c r="E34" s="122"/>
      <c r="F34" s="175"/>
      <c r="G34" s="333"/>
      <c r="H34" s="333"/>
      <c r="I34" s="333"/>
      <c r="J34" s="1"/>
      <c r="K34" s="1"/>
      <c r="L34" s="1"/>
      <c r="M34" s="1"/>
      <c r="N34" s="1"/>
      <c r="O34" s="1"/>
      <c r="P34" s="1"/>
      <c r="Q34" s="1"/>
      <c r="R34" s="1"/>
      <c r="S34" s="1"/>
      <c r="T34" s="1"/>
      <c r="U34" s="1"/>
      <c r="V34" s="1"/>
      <c r="W34" s="1"/>
      <c r="X34" s="1"/>
      <c r="Y34" s="1"/>
      <c r="Z34" s="1"/>
      <c r="AA34" s="1"/>
    </row>
    <row r="35" spans="1:28" s="129" customFormat="1" ht="28.7" customHeight="1" x14ac:dyDescent="0.3">
      <c r="A35" s="361"/>
      <c r="B35" s="344"/>
      <c r="C35" s="30">
        <v>3</v>
      </c>
      <c r="D35" s="158" t="s">
        <v>161</v>
      </c>
      <c r="E35" s="122"/>
      <c r="F35" s="175"/>
      <c r="G35" s="333"/>
      <c r="H35" s="333"/>
      <c r="I35" s="333"/>
      <c r="J35" s="1"/>
      <c r="K35" s="1"/>
      <c r="L35" s="1"/>
      <c r="M35" s="1"/>
      <c r="N35" s="1"/>
      <c r="O35" s="1"/>
      <c r="P35" s="1"/>
      <c r="Q35" s="1"/>
      <c r="R35" s="1"/>
      <c r="S35" s="1"/>
      <c r="T35" s="1"/>
      <c r="U35" s="1"/>
      <c r="V35" s="1"/>
      <c r="W35" s="1"/>
      <c r="X35" s="1"/>
      <c r="Y35" s="1"/>
      <c r="Z35" s="1"/>
      <c r="AA35" s="1"/>
    </row>
    <row r="36" spans="1:28" s="129" customFormat="1" ht="30" customHeight="1" x14ac:dyDescent="0.3">
      <c r="A36" s="361"/>
      <c r="B36" s="344"/>
      <c r="C36" s="30">
        <v>2</v>
      </c>
      <c r="D36" s="158" t="s">
        <v>158</v>
      </c>
      <c r="E36" s="122"/>
      <c r="F36" s="175"/>
      <c r="G36" s="333"/>
      <c r="H36" s="333"/>
      <c r="I36" s="333"/>
      <c r="J36" s="1"/>
      <c r="K36" s="1"/>
      <c r="L36" s="1"/>
      <c r="M36" s="1"/>
      <c r="N36" s="1"/>
      <c r="O36" s="1"/>
      <c r="P36" s="1"/>
      <c r="Q36" s="1"/>
      <c r="R36" s="1"/>
      <c r="S36" s="1"/>
      <c r="T36" s="1"/>
      <c r="U36" s="1"/>
      <c r="V36" s="1"/>
      <c r="W36" s="1"/>
      <c r="X36" s="1"/>
      <c r="Y36" s="1"/>
      <c r="Z36" s="1"/>
      <c r="AA36" s="1"/>
    </row>
    <row r="37" spans="1:28" s="129" customFormat="1" ht="29.45" customHeight="1" x14ac:dyDescent="0.3">
      <c r="A37" s="361"/>
      <c r="B37" s="344"/>
      <c r="C37" s="30">
        <v>1</v>
      </c>
      <c r="D37" s="158" t="s">
        <v>159</v>
      </c>
      <c r="E37" s="122"/>
      <c r="F37" s="175"/>
      <c r="G37" s="333"/>
      <c r="H37" s="333"/>
      <c r="I37" s="333"/>
      <c r="J37" s="1"/>
      <c r="K37" s="1"/>
      <c r="L37" s="1"/>
      <c r="M37" s="1"/>
      <c r="N37" s="1"/>
      <c r="O37" s="1"/>
      <c r="P37" s="1"/>
      <c r="Q37" s="1"/>
      <c r="R37" s="1"/>
      <c r="S37" s="1"/>
      <c r="T37" s="1"/>
      <c r="U37" s="1"/>
      <c r="V37" s="1"/>
      <c r="W37" s="1"/>
      <c r="X37" s="1"/>
      <c r="Y37" s="1"/>
      <c r="Z37" s="1"/>
      <c r="AA37" s="1"/>
    </row>
    <row r="38" spans="1:28" s="129" customFormat="1" ht="32.450000000000003" customHeight="1" x14ac:dyDescent="0.3">
      <c r="A38" s="361"/>
      <c r="B38" s="344"/>
      <c r="C38" s="128">
        <v>0</v>
      </c>
      <c r="D38" s="159" t="s">
        <v>160</v>
      </c>
      <c r="E38" s="134"/>
      <c r="F38" s="175"/>
      <c r="G38" s="333"/>
      <c r="H38" s="333"/>
      <c r="I38" s="333"/>
      <c r="J38" s="1"/>
      <c r="K38" s="1"/>
      <c r="L38" s="1"/>
      <c r="M38" s="1"/>
      <c r="N38" s="1"/>
      <c r="O38" s="1"/>
      <c r="P38" s="1"/>
      <c r="Q38" s="1"/>
      <c r="R38" s="1"/>
      <c r="S38" s="1"/>
      <c r="T38" s="1"/>
      <c r="U38" s="1"/>
      <c r="V38" s="1"/>
      <c r="W38" s="1"/>
      <c r="X38" s="1"/>
      <c r="Y38" s="1"/>
      <c r="Z38" s="1"/>
      <c r="AA38" s="1"/>
    </row>
    <row r="39" spans="1:28" s="129" customFormat="1" ht="17.100000000000001" customHeight="1" x14ac:dyDescent="0.3">
      <c r="A39" s="362"/>
      <c r="B39" s="374"/>
      <c r="C39" s="366" t="s">
        <v>21</v>
      </c>
      <c r="D39" s="367"/>
      <c r="E39" s="135">
        <f>AVERAGE(E27,E33)</f>
        <v>4</v>
      </c>
      <c r="F39" s="125"/>
      <c r="G39" s="333"/>
      <c r="H39" s="333"/>
      <c r="I39" s="333"/>
      <c r="J39" s="1"/>
      <c r="K39" s="1"/>
      <c r="L39" s="1"/>
      <c r="M39" s="1"/>
      <c r="N39" s="1"/>
      <c r="O39" s="1"/>
      <c r="P39" s="1"/>
      <c r="Q39" s="1"/>
      <c r="R39" s="1"/>
      <c r="S39" s="1"/>
      <c r="T39" s="1"/>
      <c r="U39" s="1"/>
      <c r="V39" s="1"/>
      <c r="W39" s="1"/>
      <c r="X39" s="1"/>
      <c r="Y39" s="1"/>
      <c r="Z39" s="1"/>
      <c r="AA39" s="1" t="s">
        <v>166</v>
      </c>
    </row>
    <row r="40" spans="1:28" s="142" customFormat="1" ht="17.100000000000001" customHeight="1" x14ac:dyDescent="0.3">
      <c r="A40" s="181"/>
      <c r="B40" s="140"/>
      <c r="C40" s="141"/>
      <c r="D40" s="182"/>
      <c r="E40" s="221"/>
      <c r="F40" s="125"/>
      <c r="G40" s="127"/>
      <c r="H40" s="127"/>
      <c r="I40" s="127"/>
      <c r="J40" s="1"/>
      <c r="K40" s="1"/>
      <c r="L40" s="1"/>
      <c r="M40" s="1"/>
      <c r="N40" s="1"/>
      <c r="O40" s="1"/>
      <c r="P40" s="1"/>
      <c r="Q40" s="1"/>
      <c r="R40" s="1"/>
      <c r="S40" s="1"/>
      <c r="T40" s="1"/>
      <c r="U40" s="1"/>
      <c r="V40" s="1"/>
      <c r="W40" s="1"/>
      <c r="X40" s="1"/>
      <c r="Y40" s="1"/>
      <c r="Z40" s="1"/>
      <c r="AA40" s="1" t="s">
        <v>167</v>
      </c>
    </row>
    <row r="41" spans="1:28" s="179" customFormat="1" ht="45" customHeight="1" x14ac:dyDescent="0.3">
      <c r="A41" s="206">
        <v>2</v>
      </c>
      <c r="B41" s="177">
        <v>1</v>
      </c>
      <c r="C41" s="378" t="s">
        <v>219</v>
      </c>
      <c r="D41" s="379"/>
      <c r="E41" s="137" t="s">
        <v>166</v>
      </c>
      <c r="G41" s="363" t="s">
        <v>188</v>
      </c>
      <c r="H41" s="364"/>
      <c r="I41" s="365"/>
      <c r="K41" s="1"/>
      <c r="L41" s="1"/>
      <c r="M41" s="1"/>
      <c r="N41" s="1"/>
      <c r="O41" s="1"/>
      <c r="P41" s="1"/>
      <c r="Q41" s="1"/>
      <c r="R41" s="1"/>
      <c r="S41" s="1"/>
      <c r="T41" s="1"/>
      <c r="U41" s="1"/>
      <c r="V41" s="1"/>
      <c r="W41" s="1"/>
      <c r="X41" s="1"/>
      <c r="Y41" s="1"/>
      <c r="Z41" s="1"/>
      <c r="AA41" s="1"/>
      <c r="AB41" s="1"/>
    </row>
    <row r="42" spans="1:28" s="179" customFormat="1" ht="17.100000000000001" customHeight="1" x14ac:dyDescent="0.3">
      <c r="A42" s="176"/>
      <c r="B42" s="126"/>
      <c r="C42" s="126"/>
      <c r="D42" s="118"/>
      <c r="E42" s="126"/>
      <c r="F42" s="180"/>
      <c r="G42" s="119"/>
      <c r="H42" s="127"/>
      <c r="I42" s="127"/>
      <c r="J42" s="127"/>
      <c r="K42" s="1"/>
      <c r="L42" s="1"/>
      <c r="M42" s="1"/>
      <c r="N42" s="1"/>
      <c r="O42" s="1"/>
      <c r="P42" s="1"/>
      <c r="Q42" s="1"/>
      <c r="R42" s="1"/>
      <c r="S42" s="1"/>
      <c r="T42" s="1"/>
      <c r="U42" s="1"/>
      <c r="V42" s="1"/>
      <c r="W42" s="1"/>
      <c r="X42" s="1"/>
      <c r="Y42" s="1"/>
      <c r="Z42" s="1"/>
      <c r="AA42" s="1"/>
      <c r="AB42" s="1"/>
    </row>
    <row r="43" spans="1:28" s="179" customFormat="1" ht="45" customHeight="1" x14ac:dyDescent="0.3">
      <c r="A43" s="206">
        <v>3</v>
      </c>
      <c r="B43" s="177">
        <v>1</v>
      </c>
      <c r="C43" s="380" t="s">
        <v>220</v>
      </c>
      <c r="D43" s="381"/>
      <c r="E43" s="137" t="s">
        <v>166</v>
      </c>
      <c r="G43" s="375" t="s">
        <v>127</v>
      </c>
      <c r="H43" s="376"/>
      <c r="I43" s="377"/>
      <c r="K43" s="1"/>
      <c r="L43" s="1"/>
      <c r="M43" s="1"/>
      <c r="N43" s="1"/>
      <c r="O43" s="1"/>
      <c r="P43" s="1"/>
      <c r="Q43" s="1"/>
      <c r="R43" s="1"/>
      <c r="S43" s="1"/>
      <c r="T43" s="1"/>
      <c r="U43" s="1"/>
      <c r="V43" s="1"/>
      <c r="W43" s="1"/>
      <c r="X43" s="1"/>
      <c r="Y43" s="1"/>
      <c r="Z43" s="1"/>
      <c r="AA43" s="1"/>
      <c r="AB43" s="1"/>
    </row>
    <row r="44" spans="1:28" s="142" customFormat="1" ht="13.5" customHeight="1" x14ac:dyDescent="0.3">
      <c r="A44" s="193"/>
      <c r="B44" s="193"/>
      <c r="C44" s="194"/>
      <c r="D44" s="126"/>
      <c r="E44" s="194"/>
      <c r="F44" s="195"/>
      <c r="G44" s="194"/>
      <c r="H44" s="126"/>
      <c r="I44" s="126"/>
      <c r="J44" s="1"/>
      <c r="K44" s="1"/>
      <c r="L44" s="1"/>
      <c r="M44" s="1"/>
      <c r="N44" s="1"/>
      <c r="O44" s="1"/>
      <c r="P44" s="1"/>
      <c r="Q44" s="1"/>
      <c r="R44" s="1"/>
      <c r="S44" s="1"/>
      <c r="T44" s="1"/>
      <c r="U44" s="1"/>
      <c r="V44" s="1"/>
      <c r="W44" s="1"/>
      <c r="X44" s="1"/>
      <c r="Y44" s="1"/>
      <c r="Z44" s="1"/>
      <c r="AA44" s="1"/>
    </row>
    <row r="45" spans="1:28" s="129" customFormat="1" ht="20.45" customHeight="1" x14ac:dyDescent="0.3">
      <c r="A45" s="327">
        <v>4</v>
      </c>
      <c r="B45" s="327" t="s">
        <v>266</v>
      </c>
      <c r="C45" s="355" t="s">
        <v>232</v>
      </c>
      <c r="D45" s="356"/>
      <c r="E45" s="196">
        <v>4</v>
      </c>
      <c r="F45" s="195"/>
      <c r="G45" s="323" t="s">
        <v>189</v>
      </c>
      <c r="H45" s="323"/>
      <c r="I45" s="323"/>
      <c r="J45" s="1"/>
      <c r="K45" s="1"/>
      <c r="L45" s="1"/>
      <c r="M45" s="1"/>
      <c r="N45" s="1"/>
      <c r="O45" s="1"/>
      <c r="P45" s="1"/>
      <c r="Q45" s="1"/>
      <c r="R45" s="1"/>
      <c r="S45" s="1"/>
      <c r="T45" s="1"/>
      <c r="U45" s="1"/>
      <c r="V45" s="1"/>
      <c r="W45" s="1"/>
      <c r="X45" s="1"/>
      <c r="Y45" s="1"/>
      <c r="Z45" s="1"/>
      <c r="AA45" s="1"/>
    </row>
    <row r="46" spans="1:28" s="129" customFormat="1" ht="41.45" customHeight="1" x14ac:dyDescent="0.3">
      <c r="A46" s="328"/>
      <c r="B46" s="328"/>
      <c r="C46" s="357"/>
      <c r="D46" s="358"/>
      <c r="E46" s="352"/>
      <c r="F46" s="185"/>
      <c r="G46" s="323"/>
      <c r="H46" s="323"/>
      <c r="I46" s="323"/>
      <c r="J46" s="1"/>
      <c r="K46" s="1"/>
      <c r="L46" s="1"/>
      <c r="M46" s="1"/>
      <c r="N46" s="1"/>
      <c r="O46" s="1"/>
      <c r="P46" s="1"/>
      <c r="Q46" s="1"/>
      <c r="R46" s="1"/>
      <c r="S46" s="1"/>
      <c r="T46" s="1"/>
      <c r="U46" s="1"/>
      <c r="V46" s="1"/>
      <c r="W46" s="1"/>
      <c r="X46" s="1"/>
      <c r="Y46" s="1"/>
      <c r="Z46" s="1"/>
      <c r="AA46" s="1"/>
    </row>
    <row r="47" spans="1:28" s="129" customFormat="1" ht="60" customHeight="1" x14ac:dyDescent="0.3">
      <c r="A47" s="328"/>
      <c r="B47" s="328"/>
      <c r="C47" s="187">
        <v>4</v>
      </c>
      <c r="D47" s="197" t="s">
        <v>174</v>
      </c>
      <c r="E47" s="353"/>
      <c r="F47" s="185"/>
      <c r="G47" s="323"/>
      <c r="H47" s="323"/>
      <c r="I47" s="323"/>
      <c r="J47" s="1"/>
      <c r="K47" s="1"/>
      <c r="L47" s="1"/>
      <c r="M47" s="1"/>
      <c r="N47" s="1"/>
      <c r="O47" s="1"/>
      <c r="P47" s="1"/>
      <c r="Q47" s="1"/>
      <c r="R47" s="1"/>
      <c r="S47" s="1"/>
      <c r="T47" s="1"/>
      <c r="U47" s="1"/>
      <c r="V47" s="1"/>
      <c r="W47" s="1"/>
      <c r="X47" s="1"/>
      <c r="Y47" s="1"/>
      <c r="Z47" s="1"/>
      <c r="AA47" s="1"/>
    </row>
    <row r="48" spans="1:28" s="129" customFormat="1" ht="45.6" customHeight="1" x14ac:dyDescent="0.3">
      <c r="A48" s="328"/>
      <c r="B48" s="328"/>
      <c r="C48" s="187">
        <v>3</v>
      </c>
      <c r="D48" s="197" t="s">
        <v>175</v>
      </c>
      <c r="E48" s="353"/>
      <c r="F48" s="185"/>
      <c r="G48" s="323"/>
      <c r="H48" s="323"/>
      <c r="I48" s="323"/>
      <c r="J48" s="1"/>
      <c r="K48" s="1"/>
      <c r="L48" s="1"/>
      <c r="M48" s="1"/>
      <c r="N48" s="1"/>
      <c r="O48" s="1"/>
      <c r="P48" s="1"/>
      <c r="Q48" s="1"/>
      <c r="R48" s="1"/>
      <c r="S48" s="1"/>
      <c r="T48" s="1"/>
      <c r="U48" s="1"/>
      <c r="V48" s="1"/>
      <c r="W48" s="1"/>
      <c r="X48" s="1"/>
      <c r="Y48" s="1"/>
      <c r="Z48" s="1"/>
      <c r="AA48" s="1"/>
    </row>
    <row r="49" spans="1:27" s="129" customFormat="1" ht="46.35" customHeight="1" x14ac:dyDescent="0.3">
      <c r="A49" s="328"/>
      <c r="B49" s="328"/>
      <c r="C49" s="187">
        <v>2</v>
      </c>
      <c r="D49" s="197" t="s">
        <v>176</v>
      </c>
      <c r="E49" s="353"/>
      <c r="F49" s="185"/>
      <c r="G49" s="323"/>
      <c r="H49" s="323"/>
      <c r="I49" s="323"/>
      <c r="J49" s="1"/>
      <c r="K49" s="1"/>
      <c r="L49" s="1"/>
      <c r="M49" s="1"/>
      <c r="N49" s="1"/>
      <c r="O49" s="1"/>
      <c r="P49" s="1"/>
      <c r="Q49" s="1"/>
      <c r="R49" s="1"/>
      <c r="S49" s="1"/>
      <c r="T49" s="1"/>
      <c r="U49" s="1"/>
      <c r="V49" s="1"/>
      <c r="W49" s="1"/>
      <c r="X49" s="1"/>
      <c r="Y49" s="1"/>
      <c r="Z49" s="1"/>
      <c r="AA49" s="1"/>
    </row>
    <row r="50" spans="1:27" s="129" customFormat="1" ht="33" customHeight="1" x14ac:dyDescent="0.3">
      <c r="A50" s="328"/>
      <c r="B50" s="328"/>
      <c r="C50" s="187">
        <v>1</v>
      </c>
      <c r="D50" s="197" t="s">
        <v>177</v>
      </c>
      <c r="E50" s="353"/>
      <c r="F50" s="185"/>
      <c r="G50" s="323"/>
      <c r="H50" s="323"/>
      <c r="I50" s="323"/>
      <c r="J50" s="1"/>
      <c r="K50" s="1"/>
      <c r="L50" s="1"/>
      <c r="M50" s="1"/>
      <c r="N50" s="1"/>
      <c r="O50" s="1"/>
      <c r="P50" s="1"/>
      <c r="Q50" s="1"/>
      <c r="R50" s="1"/>
      <c r="S50" s="1"/>
      <c r="T50" s="1"/>
      <c r="U50" s="1"/>
      <c r="V50" s="1"/>
      <c r="W50" s="1"/>
      <c r="X50" s="1"/>
      <c r="Y50" s="1"/>
      <c r="Z50" s="1"/>
      <c r="AA50" s="1"/>
    </row>
    <row r="51" spans="1:27" s="129" customFormat="1" ht="31.35" customHeight="1" x14ac:dyDescent="0.3">
      <c r="A51" s="328"/>
      <c r="B51" s="328"/>
      <c r="C51" s="187">
        <v>0</v>
      </c>
      <c r="D51" s="198" t="s">
        <v>178</v>
      </c>
      <c r="E51" s="354"/>
      <c r="F51" s="185"/>
      <c r="G51" s="323"/>
      <c r="H51" s="323"/>
      <c r="I51" s="323"/>
      <c r="J51" s="1"/>
      <c r="K51" s="1"/>
      <c r="L51" s="1"/>
      <c r="M51" s="1"/>
      <c r="N51" s="1"/>
      <c r="O51" s="1"/>
      <c r="P51" s="1"/>
      <c r="Q51" s="1"/>
      <c r="R51" s="1"/>
      <c r="S51" s="1"/>
      <c r="T51" s="1"/>
      <c r="U51" s="1"/>
      <c r="V51" s="1"/>
      <c r="W51" s="1"/>
      <c r="X51" s="1"/>
      <c r="Y51" s="1"/>
      <c r="Z51" s="1"/>
      <c r="AA51" s="1"/>
    </row>
    <row r="52" spans="1:27" s="142" customFormat="1" ht="14.45" customHeight="1" x14ac:dyDescent="0.3">
      <c r="A52" s="345"/>
      <c r="B52" s="345"/>
      <c r="C52" s="341" t="s">
        <v>21</v>
      </c>
      <c r="D52" s="342"/>
      <c r="E52" s="192">
        <f>IF(E45&lt;0, "Salah Isi", IF(E45&lt;=4, E45, "Salah Isi"))</f>
        <v>4</v>
      </c>
      <c r="F52" s="185" t="s">
        <v>179</v>
      </c>
      <c r="G52" s="189"/>
      <c r="H52" s="190"/>
      <c r="I52" s="185"/>
      <c r="J52" s="1"/>
      <c r="K52" s="1"/>
      <c r="L52" s="1"/>
      <c r="M52" s="1"/>
      <c r="N52" s="1"/>
      <c r="O52" s="1"/>
      <c r="P52" s="1"/>
      <c r="Q52" s="1"/>
      <c r="R52" s="1"/>
      <c r="S52" s="1"/>
      <c r="T52" s="1"/>
      <c r="U52" s="1"/>
      <c r="V52" s="1"/>
      <c r="W52" s="1"/>
      <c r="X52" s="1"/>
      <c r="Y52" s="1"/>
      <c r="Z52" s="1"/>
      <c r="AA52" s="1"/>
    </row>
    <row r="53" spans="1:27" s="142" customFormat="1" ht="14.45" customHeight="1" x14ac:dyDescent="0.3">
      <c r="A53" s="222"/>
      <c r="B53" s="222"/>
      <c r="C53" s="218"/>
      <c r="D53" s="218"/>
      <c r="E53" s="223"/>
      <c r="F53" s="185"/>
      <c r="G53" s="189"/>
      <c r="H53" s="190"/>
      <c r="I53" s="185"/>
      <c r="J53" s="1"/>
      <c r="K53" s="1"/>
      <c r="L53" s="1"/>
      <c r="M53" s="1"/>
      <c r="N53" s="1"/>
      <c r="O53" s="1"/>
      <c r="P53" s="1"/>
      <c r="Q53" s="1"/>
      <c r="R53" s="1"/>
      <c r="S53" s="1"/>
      <c r="T53" s="1"/>
      <c r="U53" s="1"/>
      <c r="V53" s="1"/>
      <c r="W53" s="1"/>
      <c r="X53" s="1"/>
      <c r="Y53" s="1"/>
      <c r="Z53" s="1"/>
      <c r="AA53" s="1"/>
    </row>
    <row r="54" spans="1:27" s="153" customFormat="1" ht="13.5" customHeight="1" x14ac:dyDescent="0.3">
      <c r="A54" s="327">
        <v>5</v>
      </c>
      <c r="B54" s="320" t="s">
        <v>267</v>
      </c>
      <c r="C54" s="452" t="s">
        <v>239</v>
      </c>
      <c r="D54" s="453"/>
      <c r="E54" s="184">
        <v>4</v>
      </c>
      <c r="F54" s="185"/>
      <c r="G54" s="323" t="s">
        <v>238</v>
      </c>
      <c r="H54" s="323"/>
      <c r="I54" s="323"/>
      <c r="J54" s="126"/>
      <c r="K54" s="1"/>
      <c r="L54" s="1"/>
      <c r="M54" s="1"/>
      <c r="N54" s="1"/>
      <c r="O54" s="1"/>
      <c r="P54" s="1"/>
      <c r="Q54" s="1"/>
      <c r="R54" s="1"/>
      <c r="S54" s="1"/>
      <c r="T54" s="1"/>
      <c r="U54" s="1"/>
      <c r="V54" s="1"/>
      <c r="W54" s="1"/>
      <c r="X54" s="1"/>
      <c r="Y54" s="1"/>
      <c r="Z54" s="1"/>
      <c r="AA54" s="1"/>
    </row>
    <row r="55" spans="1:27" s="153" customFormat="1" ht="105.6" customHeight="1" x14ac:dyDescent="0.3">
      <c r="A55" s="328"/>
      <c r="B55" s="321"/>
      <c r="C55" s="454"/>
      <c r="D55" s="455"/>
      <c r="E55" s="352"/>
      <c r="F55" s="185"/>
      <c r="G55" s="323"/>
      <c r="H55" s="323"/>
      <c r="I55" s="323"/>
      <c r="J55" s="1"/>
      <c r="K55" s="1"/>
      <c r="L55" s="1"/>
      <c r="M55" s="1"/>
      <c r="N55" s="1"/>
      <c r="O55" s="1"/>
      <c r="P55" s="1"/>
      <c r="Q55" s="1"/>
      <c r="R55" s="1"/>
      <c r="S55" s="1"/>
      <c r="T55" s="1"/>
      <c r="U55" s="1"/>
      <c r="V55" s="1"/>
      <c r="W55" s="1"/>
      <c r="X55" s="1"/>
      <c r="Y55" s="1"/>
      <c r="Z55" s="1"/>
      <c r="AA55" s="1"/>
    </row>
    <row r="56" spans="1:27" s="153" customFormat="1" ht="33" x14ac:dyDescent="0.3">
      <c r="A56" s="328"/>
      <c r="B56" s="321"/>
      <c r="C56" s="143">
        <v>4</v>
      </c>
      <c r="D56" s="217" t="s">
        <v>241</v>
      </c>
      <c r="E56" s="353"/>
      <c r="F56" s="185"/>
      <c r="G56" s="323"/>
      <c r="H56" s="323"/>
      <c r="I56" s="323"/>
      <c r="J56" s="1"/>
      <c r="K56" s="1"/>
      <c r="L56" s="1"/>
      <c r="M56" s="1"/>
      <c r="N56" s="1"/>
      <c r="O56" s="1"/>
      <c r="P56" s="1"/>
      <c r="Q56" s="1"/>
      <c r="R56" s="1"/>
      <c r="S56" s="1"/>
      <c r="T56" s="1"/>
      <c r="U56" s="1"/>
      <c r="V56" s="1"/>
      <c r="W56" s="1"/>
      <c r="X56" s="1"/>
      <c r="Y56" s="1"/>
      <c r="Z56" s="1"/>
      <c r="AA56" s="1"/>
    </row>
    <row r="57" spans="1:27" s="153" customFormat="1" ht="30" customHeight="1" x14ac:dyDescent="0.3">
      <c r="A57" s="328"/>
      <c r="B57" s="321"/>
      <c r="C57" s="143">
        <v>3</v>
      </c>
      <c r="D57" s="217" t="s">
        <v>242</v>
      </c>
      <c r="E57" s="353"/>
      <c r="F57" s="185"/>
      <c r="G57" s="323"/>
      <c r="H57" s="323"/>
      <c r="I57" s="323"/>
      <c r="J57" s="1"/>
      <c r="K57" s="1"/>
      <c r="L57" s="1"/>
      <c r="M57" s="1"/>
      <c r="N57" s="1"/>
      <c r="O57" s="1"/>
      <c r="P57" s="1"/>
      <c r="Q57" s="1"/>
      <c r="R57" s="1"/>
      <c r="S57" s="1"/>
      <c r="T57" s="1"/>
      <c r="U57" s="1"/>
      <c r="V57" s="1"/>
      <c r="W57" s="1"/>
      <c r="X57" s="1"/>
      <c r="Y57" s="1"/>
      <c r="Z57" s="1"/>
      <c r="AA57" s="1"/>
    </row>
    <row r="58" spans="1:27" s="153" customFormat="1" ht="28.35" customHeight="1" x14ac:dyDescent="0.3">
      <c r="A58" s="328"/>
      <c r="B58" s="321"/>
      <c r="C58" s="143">
        <v>2</v>
      </c>
      <c r="D58" s="217" t="s">
        <v>240</v>
      </c>
      <c r="E58" s="353"/>
      <c r="F58" s="185"/>
      <c r="G58" s="323"/>
      <c r="H58" s="323"/>
      <c r="I58" s="323"/>
      <c r="J58" s="1"/>
      <c r="K58" s="1"/>
      <c r="L58" s="1"/>
      <c r="M58" s="1"/>
      <c r="N58" s="1"/>
      <c r="O58" s="1"/>
      <c r="P58" s="1"/>
      <c r="Q58" s="1"/>
      <c r="R58" s="1"/>
      <c r="S58" s="1"/>
      <c r="T58" s="1"/>
      <c r="U58" s="1"/>
      <c r="V58" s="1"/>
      <c r="W58" s="1"/>
      <c r="X58" s="1"/>
      <c r="Y58" s="1"/>
      <c r="Z58" s="1"/>
      <c r="AA58" s="1"/>
    </row>
    <row r="59" spans="1:27" s="153" customFormat="1" ht="31.5" customHeight="1" x14ac:dyDescent="0.3">
      <c r="A59" s="328"/>
      <c r="B59" s="321"/>
      <c r="C59" s="143">
        <v>1</v>
      </c>
      <c r="D59" s="217" t="s">
        <v>243</v>
      </c>
      <c r="E59" s="353"/>
      <c r="F59" s="185"/>
      <c r="G59" s="323"/>
      <c r="H59" s="323"/>
      <c r="I59" s="323"/>
      <c r="J59" s="1"/>
      <c r="K59" s="1"/>
      <c r="L59" s="1"/>
      <c r="M59" s="1"/>
      <c r="N59" s="1"/>
      <c r="O59" s="1"/>
      <c r="P59" s="1"/>
      <c r="Q59" s="1"/>
      <c r="R59" s="1"/>
      <c r="S59" s="1"/>
      <c r="T59" s="1"/>
      <c r="U59" s="1"/>
      <c r="V59" s="1"/>
      <c r="W59" s="1"/>
      <c r="X59" s="1"/>
      <c r="Y59" s="1"/>
      <c r="Z59" s="1"/>
      <c r="AA59" s="1"/>
    </row>
    <row r="60" spans="1:27" s="153" customFormat="1" ht="19.350000000000001" customHeight="1" x14ac:dyDescent="0.3">
      <c r="A60" s="328"/>
      <c r="B60" s="321"/>
      <c r="C60" s="143">
        <v>0</v>
      </c>
      <c r="D60" s="217" t="s">
        <v>244</v>
      </c>
      <c r="E60" s="354"/>
      <c r="F60" s="185"/>
      <c r="G60" s="323"/>
      <c r="H60" s="323"/>
      <c r="I60" s="323"/>
      <c r="J60" s="1"/>
      <c r="K60" s="1"/>
      <c r="L60" s="1"/>
      <c r="M60" s="1"/>
      <c r="N60" s="1"/>
      <c r="O60" s="1"/>
      <c r="P60" s="1"/>
      <c r="Q60" s="1"/>
      <c r="R60" s="1"/>
      <c r="S60" s="1"/>
      <c r="T60" s="1"/>
      <c r="U60" s="1"/>
      <c r="V60" s="1"/>
      <c r="W60" s="1"/>
      <c r="X60" s="1"/>
      <c r="Y60" s="1"/>
      <c r="Z60" s="1"/>
      <c r="AA60" s="1"/>
    </row>
    <row r="61" spans="1:27" s="153" customFormat="1" ht="13.5" customHeight="1" x14ac:dyDescent="0.3">
      <c r="A61" s="345"/>
      <c r="B61" s="220"/>
      <c r="C61" s="359" t="s">
        <v>21</v>
      </c>
      <c r="D61" s="359"/>
      <c r="E61" s="192">
        <f>IF(E54&lt;0, "Salah Isi", IF(E54&lt;=4,E54, "Salah Isi"))</f>
        <v>4</v>
      </c>
      <c r="F61" s="185"/>
      <c r="G61" s="189"/>
      <c r="H61" s="190"/>
      <c r="I61" s="185"/>
      <c r="J61" s="1"/>
      <c r="K61" s="1"/>
      <c r="L61" s="1"/>
      <c r="M61" s="1"/>
      <c r="N61" s="1"/>
      <c r="O61" s="1"/>
      <c r="P61" s="1"/>
      <c r="Q61" s="1"/>
      <c r="R61" s="1"/>
      <c r="S61" s="1"/>
      <c r="T61" s="1"/>
      <c r="U61" s="1"/>
      <c r="V61" s="1"/>
      <c r="W61" s="1"/>
      <c r="X61" s="1"/>
      <c r="Y61" s="1"/>
      <c r="Z61" s="1"/>
      <c r="AA61" s="1"/>
    </row>
    <row r="62" spans="1:27" s="153" customFormat="1" ht="18" customHeight="1" x14ac:dyDescent="0.3">
      <c r="A62" s="205"/>
      <c r="B62" s="205"/>
      <c r="C62" s="228"/>
      <c r="D62" s="229"/>
      <c r="E62" s="223"/>
      <c r="F62" s="185"/>
      <c r="G62" s="189"/>
      <c r="H62" s="190"/>
      <c r="I62" s="185"/>
      <c r="J62" s="1"/>
      <c r="K62" s="1"/>
      <c r="L62" s="1"/>
      <c r="M62" s="1"/>
      <c r="N62" s="1"/>
      <c r="O62" s="1"/>
      <c r="P62" s="1"/>
      <c r="Q62" s="1"/>
      <c r="R62" s="1"/>
      <c r="S62" s="1"/>
      <c r="T62" s="1"/>
      <c r="U62" s="1"/>
      <c r="V62" s="1"/>
      <c r="W62" s="1"/>
      <c r="X62" s="1"/>
      <c r="Y62" s="1"/>
      <c r="Z62" s="1"/>
      <c r="AA62" s="1"/>
    </row>
    <row r="63" spans="1:27" s="129" customFormat="1" ht="13.5" customHeight="1" x14ac:dyDescent="0.3">
      <c r="A63" s="327">
        <v>6</v>
      </c>
      <c r="B63" s="327" t="s">
        <v>268</v>
      </c>
      <c r="C63" s="334" t="s">
        <v>187</v>
      </c>
      <c r="D63" s="335"/>
      <c r="E63" s="184">
        <v>4</v>
      </c>
      <c r="F63" s="185"/>
      <c r="G63" s="323" t="s">
        <v>168</v>
      </c>
      <c r="H63" s="323"/>
      <c r="I63" s="323"/>
      <c r="J63" s="126"/>
      <c r="K63" s="1"/>
      <c r="L63" s="1"/>
      <c r="M63" s="1"/>
      <c r="N63" s="1"/>
      <c r="O63" s="1"/>
      <c r="P63" s="1"/>
      <c r="Q63" s="1"/>
      <c r="R63" s="1"/>
      <c r="S63" s="1"/>
      <c r="T63" s="1"/>
      <c r="U63" s="1"/>
      <c r="V63" s="1"/>
      <c r="W63" s="1"/>
      <c r="X63" s="1"/>
      <c r="Y63" s="1"/>
      <c r="Z63" s="1"/>
      <c r="AA63" s="1"/>
    </row>
    <row r="64" spans="1:27" s="129" customFormat="1" ht="102.6" customHeight="1" x14ac:dyDescent="0.3">
      <c r="A64" s="328"/>
      <c r="B64" s="321"/>
      <c r="C64" s="336"/>
      <c r="D64" s="337"/>
      <c r="E64" s="352"/>
      <c r="F64" s="185"/>
      <c r="G64" s="323"/>
      <c r="H64" s="323"/>
      <c r="I64" s="323"/>
      <c r="J64" s="1"/>
      <c r="K64" s="1"/>
      <c r="L64" s="1"/>
      <c r="M64" s="1"/>
      <c r="N64" s="1"/>
      <c r="O64" s="1"/>
      <c r="P64" s="1"/>
      <c r="Q64" s="1"/>
      <c r="R64" s="1"/>
      <c r="S64" s="1"/>
      <c r="T64" s="1"/>
      <c r="U64" s="1"/>
      <c r="V64" s="1"/>
      <c r="W64" s="1"/>
      <c r="X64" s="1"/>
      <c r="Y64" s="1"/>
      <c r="Z64" s="1"/>
      <c r="AA64" s="1"/>
    </row>
    <row r="65" spans="1:27" s="129" customFormat="1" ht="51.6" customHeight="1" x14ac:dyDescent="0.3">
      <c r="A65" s="328"/>
      <c r="B65" s="321"/>
      <c r="C65" s="187">
        <v>4</v>
      </c>
      <c r="D65" s="188" t="s">
        <v>169</v>
      </c>
      <c r="E65" s="353"/>
      <c r="F65" s="185"/>
      <c r="G65" s="323"/>
      <c r="H65" s="323"/>
      <c r="I65" s="323"/>
      <c r="J65" s="1"/>
      <c r="K65" s="1"/>
      <c r="L65" s="1"/>
      <c r="M65" s="1"/>
      <c r="N65" s="1"/>
      <c r="O65" s="1"/>
      <c r="P65" s="1"/>
      <c r="Q65" s="1"/>
      <c r="R65" s="1"/>
      <c r="S65" s="1"/>
      <c r="T65" s="1"/>
      <c r="U65" s="1"/>
      <c r="V65" s="1"/>
      <c r="W65" s="1"/>
      <c r="X65" s="1"/>
      <c r="Y65" s="1"/>
      <c r="Z65" s="1"/>
      <c r="AA65" s="1"/>
    </row>
    <row r="66" spans="1:27" s="129" customFormat="1" ht="49.35" customHeight="1" x14ac:dyDescent="0.3">
      <c r="A66" s="328"/>
      <c r="B66" s="321"/>
      <c r="C66" s="187">
        <v>3</v>
      </c>
      <c r="D66" s="188" t="s">
        <v>170</v>
      </c>
      <c r="E66" s="353"/>
      <c r="F66" s="185"/>
      <c r="G66" s="323"/>
      <c r="H66" s="323"/>
      <c r="I66" s="323"/>
      <c r="J66" s="1"/>
      <c r="K66" s="1"/>
      <c r="L66" s="1"/>
      <c r="M66" s="1"/>
      <c r="N66" s="1"/>
      <c r="O66" s="1"/>
      <c r="P66" s="1"/>
      <c r="Q66" s="1"/>
      <c r="R66" s="1"/>
      <c r="S66" s="1"/>
      <c r="T66" s="1"/>
      <c r="U66" s="1"/>
      <c r="V66" s="1"/>
      <c r="W66" s="1"/>
      <c r="X66" s="1"/>
      <c r="Y66" s="1"/>
      <c r="Z66" s="1"/>
      <c r="AA66" s="1"/>
    </row>
    <row r="67" spans="1:27" s="129" customFormat="1" ht="28.35" customHeight="1" x14ac:dyDescent="0.3">
      <c r="A67" s="328"/>
      <c r="B67" s="321"/>
      <c r="C67" s="187">
        <v>2</v>
      </c>
      <c r="D67" s="188" t="s">
        <v>171</v>
      </c>
      <c r="E67" s="353"/>
      <c r="F67" s="185"/>
      <c r="G67" s="323"/>
      <c r="H67" s="323"/>
      <c r="I67" s="323"/>
      <c r="J67" s="1"/>
      <c r="K67" s="1"/>
      <c r="L67" s="1"/>
      <c r="M67" s="1"/>
      <c r="N67" s="1"/>
      <c r="O67" s="1"/>
      <c r="P67" s="1"/>
      <c r="Q67" s="1"/>
      <c r="R67" s="1"/>
      <c r="S67" s="1"/>
      <c r="T67" s="1"/>
      <c r="U67" s="1"/>
      <c r="V67" s="1"/>
      <c r="W67" s="1"/>
      <c r="X67" s="1"/>
      <c r="Y67" s="1"/>
      <c r="Z67" s="1"/>
      <c r="AA67" s="1"/>
    </row>
    <row r="68" spans="1:27" s="129" customFormat="1" ht="31.5" customHeight="1" x14ac:dyDescent="0.3">
      <c r="A68" s="328"/>
      <c r="B68" s="321"/>
      <c r="C68" s="187">
        <v>1</v>
      </c>
      <c r="D68" s="188" t="s">
        <v>172</v>
      </c>
      <c r="E68" s="353"/>
      <c r="F68" s="185"/>
      <c r="G68" s="323"/>
      <c r="H68" s="323"/>
      <c r="I68" s="323"/>
      <c r="J68" s="1"/>
      <c r="K68" s="1"/>
      <c r="L68" s="1"/>
      <c r="M68" s="1"/>
      <c r="N68" s="1"/>
      <c r="O68" s="1"/>
      <c r="P68" s="1"/>
      <c r="Q68" s="1"/>
      <c r="R68" s="1"/>
      <c r="S68" s="1"/>
      <c r="T68" s="1"/>
      <c r="U68" s="1"/>
      <c r="V68" s="1"/>
      <c r="W68" s="1"/>
      <c r="X68" s="1"/>
      <c r="Y68" s="1"/>
      <c r="Z68" s="1"/>
      <c r="AA68" s="1"/>
    </row>
    <row r="69" spans="1:27" s="129" customFormat="1" ht="48.75" customHeight="1" x14ac:dyDescent="0.3">
      <c r="A69" s="328"/>
      <c r="B69" s="321"/>
      <c r="C69" s="187">
        <v>0</v>
      </c>
      <c r="D69" s="188" t="s">
        <v>173</v>
      </c>
      <c r="E69" s="354"/>
      <c r="F69" s="185"/>
      <c r="G69" s="323"/>
      <c r="H69" s="323"/>
      <c r="I69" s="323"/>
      <c r="J69" s="1"/>
      <c r="K69" s="1"/>
      <c r="L69" s="1"/>
      <c r="M69" s="1"/>
      <c r="N69" s="1"/>
      <c r="O69" s="1"/>
      <c r="P69" s="1"/>
      <c r="Q69" s="1"/>
      <c r="R69" s="1"/>
      <c r="S69" s="1"/>
      <c r="T69" s="1"/>
      <c r="U69" s="1"/>
      <c r="V69" s="1"/>
      <c r="W69" s="1"/>
      <c r="X69" s="1"/>
      <c r="Y69" s="1"/>
      <c r="Z69" s="1"/>
      <c r="AA69" s="1"/>
    </row>
    <row r="70" spans="1:27" s="129" customFormat="1" ht="13.5" customHeight="1" x14ac:dyDescent="0.3">
      <c r="A70" s="345"/>
      <c r="B70" s="191"/>
      <c r="C70" s="359" t="s">
        <v>21</v>
      </c>
      <c r="D70" s="359"/>
      <c r="E70" s="192">
        <f>IF(E63&lt;0, "Salah Isi", IF(E63&lt;=4,E63, "Salah Isi"))</f>
        <v>4</v>
      </c>
      <c r="F70" s="185"/>
      <c r="G70" s="189"/>
      <c r="H70" s="190"/>
      <c r="I70" s="185"/>
      <c r="J70" s="1"/>
      <c r="K70" s="1"/>
      <c r="L70" s="1"/>
      <c r="M70" s="1"/>
      <c r="N70" s="1"/>
      <c r="O70" s="1"/>
      <c r="P70" s="1"/>
      <c r="Q70" s="1"/>
      <c r="R70" s="1"/>
      <c r="S70" s="1"/>
      <c r="T70" s="1"/>
      <c r="U70" s="1"/>
      <c r="V70" s="1"/>
      <c r="W70" s="1"/>
      <c r="X70" s="1"/>
      <c r="Y70" s="1"/>
      <c r="Z70" s="1"/>
      <c r="AA70" s="1"/>
    </row>
    <row r="71" spans="1:27" s="129" customFormat="1" ht="112.7" customHeight="1" x14ac:dyDescent="0.3">
      <c r="A71" s="343">
        <v>7</v>
      </c>
      <c r="B71" s="343" t="s">
        <v>96</v>
      </c>
      <c r="C71" s="369" t="s">
        <v>222</v>
      </c>
      <c r="D71" s="370"/>
      <c r="E71" s="160">
        <v>4</v>
      </c>
      <c r="F71" s="130"/>
      <c r="G71" s="333" t="s">
        <v>228</v>
      </c>
      <c r="H71" s="333"/>
      <c r="I71" s="333"/>
      <c r="J71" s="1"/>
      <c r="K71" s="1"/>
      <c r="L71" s="1"/>
      <c r="M71" s="1"/>
      <c r="N71" s="1"/>
      <c r="O71" s="1"/>
      <c r="P71" s="1"/>
      <c r="Q71" s="1"/>
      <c r="R71" s="1"/>
      <c r="S71" s="1"/>
      <c r="T71" s="1"/>
      <c r="U71" s="1"/>
      <c r="V71" s="1"/>
      <c r="W71" s="1"/>
      <c r="X71" s="1"/>
      <c r="Y71" s="1"/>
      <c r="Z71" s="1"/>
      <c r="AA71" s="1"/>
    </row>
    <row r="72" spans="1:27" s="129" customFormat="1" ht="33.6" customHeight="1" x14ac:dyDescent="0.3">
      <c r="A72" s="344"/>
      <c r="B72" s="344"/>
      <c r="C72" s="30">
        <v>4</v>
      </c>
      <c r="D72" s="31" t="s">
        <v>223</v>
      </c>
      <c r="E72" s="122"/>
      <c r="F72" s="124"/>
      <c r="G72" s="333"/>
      <c r="H72" s="333"/>
      <c r="I72" s="333"/>
      <c r="J72" s="1"/>
      <c r="K72" s="1"/>
      <c r="L72" s="1"/>
      <c r="M72" s="1"/>
      <c r="N72" s="1"/>
      <c r="O72" s="1"/>
      <c r="P72" s="1"/>
      <c r="Q72" s="1"/>
      <c r="R72" s="1"/>
      <c r="S72" s="1"/>
      <c r="T72" s="1"/>
      <c r="U72" s="1"/>
      <c r="V72" s="1"/>
      <c r="W72" s="1"/>
      <c r="X72" s="1"/>
      <c r="Y72" s="1"/>
      <c r="Z72" s="1"/>
      <c r="AA72" s="1"/>
    </row>
    <row r="73" spans="1:27" s="129" customFormat="1" ht="31.35" customHeight="1" x14ac:dyDescent="0.3">
      <c r="A73" s="344"/>
      <c r="B73" s="344"/>
      <c r="C73" s="30">
        <v>3</v>
      </c>
      <c r="D73" s="31" t="s">
        <v>224</v>
      </c>
      <c r="E73" s="122"/>
      <c r="F73" s="124"/>
      <c r="G73" s="333"/>
      <c r="H73" s="333"/>
      <c r="I73" s="333"/>
      <c r="J73" s="1"/>
      <c r="K73" s="1"/>
      <c r="L73" s="1"/>
      <c r="M73" s="1"/>
      <c r="N73" s="1"/>
      <c r="O73" s="1"/>
      <c r="P73" s="1"/>
      <c r="Q73" s="1"/>
      <c r="R73" s="1"/>
      <c r="S73" s="1"/>
      <c r="T73" s="1"/>
      <c r="U73" s="1"/>
      <c r="V73" s="1"/>
      <c r="W73" s="1"/>
      <c r="X73" s="1"/>
      <c r="Y73" s="1"/>
      <c r="Z73" s="1"/>
      <c r="AA73" s="1"/>
    </row>
    <row r="74" spans="1:27" s="129" customFormat="1" ht="30.6" customHeight="1" x14ac:dyDescent="0.3">
      <c r="A74" s="344"/>
      <c r="B74" s="344"/>
      <c r="C74" s="30">
        <v>2</v>
      </c>
      <c r="D74" s="31" t="s">
        <v>225</v>
      </c>
      <c r="E74" s="122"/>
      <c r="F74" s="124"/>
      <c r="G74" s="333"/>
      <c r="H74" s="333"/>
      <c r="I74" s="333"/>
      <c r="J74" s="1"/>
      <c r="K74" s="1"/>
      <c r="L74" s="1"/>
      <c r="M74" s="1"/>
      <c r="N74" s="1"/>
      <c r="O74" s="1"/>
      <c r="P74" s="1"/>
      <c r="Q74" s="1"/>
      <c r="R74" s="1"/>
      <c r="S74" s="1"/>
      <c r="T74" s="1"/>
      <c r="U74" s="1"/>
      <c r="V74" s="1"/>
      <c r="W74" s="1"/>
      <c r="X74" s="1"/>
      <c r="Y74" s="1"/>
      <c r="Z74" s="1"/>
      <c r="AA74" s="1"/>
    </row>
    <row r="75" spans="1:27" s="129" customFormat="1" ht="31.35" customHeight="1" x14ac:dyDescent="0.3">
      <c r="A75" s="344"/>
      <c r="B75" s="344"/>
      <c r="C75" s="30">
        <v>1</v>
      </c>
      <c r="D75" s="31" t="s">
        <v>226</v>
      </c>
      <c r="E75" s="122"/>
      <c r="F75" s="124"/>
      <c r="G75" s="333"/>
      <c r="H75" s="333"/>
      <c r="I75" s="333"/>
      <c r="J75" s="1"/>
      <c r="K75" s="1"/>
      <c r="L75" s="1"/>
      <c r="M75" s="1"/>
      <c r="N75" s="1"/>
      <c r="O75" s="1"/>
      <c r="P75" s="1"/>
      <c r="Q75" s="1"/>
      <c r="R75" s="1"/>
      <c r="S75" s="1"/>
      <c r="T75" s="1"/>
      <c r="U75" s="1"/>
      <c r="V75" s="1"/>
      <c r="W75" s="1"/>
      <c r="X75" s="1"/>
      <c r="Y75" s="1"/>
      <c r="Z75" s="1"/>
      <c r="AA75" s="1"/>
    </row>
    <row r="76" spans="1:27" s="129" customFormat="1" ht="30" customHeight="1" x14ac:dyDescent="0.3">
      <c r="A76" s="344"/>
      <c r="B76" s="344"/>
      <c r="C76" s="30">
        <v>0</v>
      </c>
      <c r="D76" s="31" t="s">
        <v>227</v>
      </c>
      <c r="E76" s="122"/>
      <c r="F76" s="124"/>
      <c r="G76" s="333"/>
      <c r="H76" s="333"/>
      <c r="I76" s="333"/>
      <c r="J76" s="1"/>
      <c r="K76" s="1"/>
      <c r="L76" s="1"/>
      <c r="M76" s="1"/>
      <c r="N76" s="1"/>
      <c r="O76" s="1"/>
      <c r="P76" s="1"/>
      <c r="Q76" s="1"/>
      <c r="R76" s="1"/>
      <c r="S76" s="1"/>
      <c r="T76" s="1"/>
      <c r="U76" s="1"/>
      <c r="V76" s="1"/>
      <c r="W76" s="1"/>
      <c r="X76" s="1"/>
      <c r="Y76" s="1"/>
      <c r="Z76" s="1"/>
      <c r="AA76" s="1"/>
    </row>
    <row r="77" spans="1:27" s="129" customFormat="1" ht="18" customHeight="1" x14ac:dyDescent="0.3">
      <c r="A77" s="368"/>
      <c r="B77" s="368"/>
      <c r="C77" s="341" t="s">
        <v>21</v>
      </c>
      <c r="D77" s="342"/>
      <c r="E77" s="136">
        <f>IF(OR(E71&lt;0,E71&gt;4),"Salah Isi", E71)</f>
        <v>4</v>
      </c>
      <c r="F77" s="125"/>
      <c r="G77" s="127"/>
      <c r="H77" s="32"/>
      <c r="I77" s="32"/>
      <c r="J77" s="1"/>
      <c r="K77" s="1"/>
      <c r="L77" s="1"/>
      <c r="M77" s="1"/>
      <c r="N77" s="1"/>
      <c r="O77" s="1"/>
      <c r="P77" s="1"/>
      <c r="Q77" s="1"/>
      <c r="R77" s="1"/>
      <c r="S77" s="1"/>
      <c r="T77" s="1"/>
      <c r="U77" s="1"/>
      <c r="V77" s="1"/>
      <c r="W77" s="1"/>
      <c r="X77" s="1"/>
      <c r="Y77" s="1"/>
      <c r="Z77" s="1"/>
      <c r="AA77" s="1"/>
    </row>
    <row r="78" spans="1:27" s="142" customFormat="1" ht="16.7" customHeight="1" x14ac:dyDescent="0.3">
      <c r="A78" s="193"/>
      <c r="B78" s="193"/>
      <c r="C78" s="194"/>
      <c r="D78" s="126"/>
      <c r="E78" s="194"/>
      <c r="F78" s="195"/>
      <c r="G78" s="194"/>
      <c r="H78" s="126"/>
      <c r="I78" s="126"/>
      <c r="J78" s="1"/>
      <c r="K78" s="1"/>
      <c r="L78" s="1"/>
      <c r="M78" s="1"/>
      <c r="N78" s="1"/>
      <c r="O78" s="1"/>
      <c r="P78" s="1"/>
      <c r="Q78" s="1"/>
      <c r="R78" s="1"/>
      <c r="S78" s="1"/>
      <c r="T78" s="1"/>
      <c r="U78" s="1"/>
      <c r="V78" s="1"/>
      <c r="W78" s="1"/>
      <c r="X78" s="1"/>
      <c r="Y78" s="1"/>
      <c r="Z78" s="1"/>
      <c r="AA78" s="1"/>
    </row>
    <row r="79" spans="1:27" ht="89.45" customHeight="1" x14ac:dyDescent="0.3">
      <c r="A79" s="327">
        <v>8</v>
      </c>
      <c r="B79" s="327" t="s">
        <v>97</v>
      </c>
      <c r="C79" s="338" t="s">
        <v>180</v>
      </c>
      <c r="D79" s="339"/>
      <c r="E79" s="199">
        <v>4</v>
      </c>
      <c r="F79" s="195"/>
      <c r="G79" s="323" t="s">
        <v>181</v>
      </c>
      <c r="H79" s="323"/>
      <c r="I79" s="323"/>
      <c r="J79" s="1"/>
      <c r="K79" s="1"/>
      <c r="L79" s="1"/>
      <c r="M79" s="1"/>
      <c r="N79" s="1"/>
      <c r="O79" s="1"/>
      <c r="P79" s="1"/>
      <c r="Q79" s="1"/>
      <c r="R79" s="1"/>
      <c r="S79" s="1"/>
      <c r="T79" s="1"/>
      <c r="U79" s="1"/>
      <c r="V79" s="1"/>
      <c r="W79" s="1"/>
      <c r="X79" s="1"/>
      <c r="Y79" s="1"/>
      <c r="Z79" s="1"/>
      <c r="AA79" s="1"/>
    </row>
    <row r="80" spans="1:27" ht="144" customHeight="1" x14ac:dyDescent="0.3">
      <c r="A80" s="328"/>
      <c r="B80" s="328"/>
      <c r="C80" s="340" t="s">
        <v>182</v>
      </c>
      <c r="D80" s="340"/>
      <c r="E80" s="330"/>
      <c r="F80" s="185"/>
      <c r="G80" s="323"/>
      <c r="H80" s="323"/>
      <c r="I80" s="323"/>
      <c r="J80" s="1"/>
      <c r="K80" s="1"/>
      <c r="L80" s="1"/>
      <c r="M80" s="1"/>
      <c r="N80" s="1"/>
      <c r="O80" s="1"/>
      <c r="P80" s="1"/>
      <c r="Q80" s="1"/>
      <c r="R80" s="1"/>
      <c r="S80" s="1"/>
      <c r="T80" s="1"/>
      <c r="U80" s="1"/>
      <c r="V80" s="1"/>
      <c r="W80" s="1"/>
      <c r="X80" s="1"/>
      <c r="Y80" s="1"/>
      <c r="Z80" s="1"/>
      <c r="AA80" s="1"/>
    </row>
    <row r="81" spans="1:27" ht="45" customHeight="1" x14ac:dyDescent="0.3">
      <c r="A81" s="328"/>
      <c r="B81" s="328"/>
      <c r="C81" s="200">
        <v>4</v>
      </c>
      <c r="D81" s="201" t="s">
        <v>183</v>
      </c>
      <c r="E81" s="331"/>
      <c r="F81" s="185"/>
      <c r="G81" s="323"/>
      <c r="H81" s="323"/>
      <c r="I81" s="323"/>
      <c r="J81" s="1"/>
      <c r="K81" s="1"/>
      <c r="L81" s="1"/>
      <c r="M81" s="1"/>
      <c r="N81" s="1"/>
      <c r="O81" s="1"/>
      <c r="P81" s="1"/>
      <c r="Q81" s="1"/>
      <c r="R81" s="1"/>
      <c r="S81" s="1"/>
      <c r="T81" s="1"/>
      <c r="U81" s="1"/>
      <c r="V81" s="1"/>
      <c r="W81" s="1"/>
      <c r="X81" s="1"/>
      <c r="Y81" s="1"/>
      <c r="Z81" s="1"/>
      <c r="AA81" s="1"/>
    </row>
    <row r="82" spans="1:27" ht="46.7" customHeight="1" x14ac:dyDescent="0.3">
      <c r="A82" s="328"/>
      <c r="B82" s="328"/>
      <c r="C82" s="200">
        <v>3</v>
      </c>
      <c r="D82" s="202" t="s">
        <v>184</v>
      </c>
      <c r="E82" s="331"/>
      <c r="F82" s="185"/>
      <c r="G82" s="323"/>
      <c r="H82" s="323"/>
      <c r="I82" s="323"/>
      <c r="J82" s="1"/>
      <c r="K82" s="1"/>
      <c r="L82" s="1"/>
      <c r="M82" s="1"/>
      <c r="N82" s="1"/>
      <c r="O82" s="1"/>
      <c r="P82" s="1"/>
      <c r="Q82" s="1"/>
      <c r="R82" s="1"/>
      <c r="S82" s="1"/>
      <c r="T82" s="1"/>
      <c r="U82" s="1"/>
      <c r="V82" s="1"/>
      <c r="W82" s="1"/>
      <c r="X82" s="1"/>
      <c r="Y82" s="1"/>
      <c r="Z82" s="1"/>
      <c r="AA82" s="1"/>
    </row>
    <row r="83" spans="1:27" ht="57.6" customHeight="1" x14ac:dyDescent="0.3">
      <c r="A83" s="328"/>
      <c r="B83" s="328"/>
      <c r="C83" s="200">
        <v>2</v>
      </c>
      <c r="D83" s="201" t="s">
        <v>185</v>
      </c>
      <c r="E83" s="331"/>
      <c r="F83" s="185"/>
      <c r="G83" s="323"/>
      <c r="H83" s="323"/>
      <c r="I83" s="323"/>
      <c r="J83" s="1"/>
      <c r="K83" s="1"/>
      <c r="L83" s="1"/>
      <c r="M83" s="1"/>
      <c r="N83" s="1"/>
      <c r="O83" s="1"/>
      <c r="P83" s="1"/>
      <c r="Q83" s="1"/>
      <c r="R83" s="1"/>
      <c r="S83" s="1"/>
      <c r="T83" s="1"/>
      <c r="U83" s="1"/>
      <c r="V83" s="1"/>
      <c r="W83" s="1"/>
      <c r="X83" s="1"/>
      <c r="Y83" s="1"/>
      <c r="Z83" s="1"/>
      <c r="AA83" s="1"/>
    </row>
    <row r="84" spans="1:27" ht="21.6" customHeight="1" x14ac:dyDescent="0.3">
      <c r="A84" s="328"/>
      <c r="B84" s="328"/>
      <c r="C84" s="200">
        <v>1</v>
      </c>
      <c r="D84" s="203" t="s">
        <v>137</v>
      </c>
      <c r="E84" s="331"/>
      <c r="F84" s="185"/>
      <c r="G84" s="323"/>
      <c r="H84" s="323"/>
      <c r="I84" s="323"/>
      <c r="J84" s="1"/>
      <c r="K84" s="1"/>
      <c r="L84" s="1"/>
      <c r="M84" s="1"/>
      <c r="N84" s="1"/>
      <c r="O84" s="1"/>
      <c r="P84" s="1"/>
      <c r="Q84" s="1"/>
      <c r="R84" s="1"/>
      <c r="S84" s="1"/>
      <c r="T84" s="1"/>
      <c r="U84" s="1"/>
      <c r="V84" s="1"/>
      <c r="W84" s="1"/>
      <c r="X84" s="1"/>
      <c r="Y84" s="1"/>
      <c r="Z84" s="1"/>
      <c r="AA84" s="1"/>
    </row>
    <row r="85" spans="1:27" ht="33" customHeight="1" x14ac:dyDescent="0.3">
      <c r="A85" s="328"/>
      <c r="B85" s="328"/>
      <c r="C85" s="200">
        <v>0</v>
      </c>
      <c r="D85" s="202" t="s">
        <v>186</v>
      </c>
      <c r="E85" s="332"/>
      <c r="F85" s="185"/>
      <c r="G85" s="323"/>
      <c r="H85" s="323"/>
      <c r="I85" s="323"/>
      <c r="J85" s="1"/>
      <c r="K85" s="1"/>
      <c r="L85" s="1"/>
      <c r="M85" s="1"/>
      <c r="N85" s="1"/>
      <c r="O85" s="1"/>
      <c r="P85" s="1"/>
      <c r="Q85" s="1"/>
      <c r="R85" s="1"/>
      <c r="S85" s="1"/>
      <c r="T85" s="1"/>
      <c r="U85" s="1"/>
      <c r="V85" s="1"/>
      <c r="W85" s="1"/>
      <c r="X85" s="1"/>
      <c r="Y85" s="1"/>
      <c r="Z85" s="1"/>
      <c r="AA85" s="1"/>
    </row>
    <row r="86" spans="1:27" ht="18" customHeight="1" x14ac:dyDescent="0.3">
      <c r="A86" s="329"/>
      <c r="B86" s="329"/>
      <c r="C86" s="341" t="s">
        <v>21</v>
      </c>
      <c r="D86" s="342"/>
      <c r="E86" s="204">
        <f>IF(E79&lt;2,0,IF(E79&lt;=4,E79,IF(E79&lt;0,"Salah isi","Salah isi")))</f>
        <v>4</v>
      </c>
      <c r="F86" s="185" t="s">
        <v>179</v>
      </c>
      <c r="G86" s="189"/>
      <c r="H86" s="190"/>
      <c r="I86" s="185"/>
      <c r="J86" s="1"/>
      <c r="K86" s="1"/>
      <c r="L86" s="1"/>
      <c r="M86" s="1"/>
      <c r="N86" s="1"/>
      <c r="O86" s="1"/>
      <c r="P86" s="1"/>
      <c r="Q86" s="1"/>
      <c r="R86" s="1"/>
      <c r="S86" s="1"/>
      <c r="T86" s="1"/>
      <c r="U86" s="1"/>
      <c r="V86" s="1"/>
      <c r="W86" s="1"/>
      <c r="X86" s="1"/>
      <c r="Y86" s="1"/>
      <c r="Z86" s="1"/>
      <c r="AA86" s="1"/>
    </row>
    <row r="87" spans="1:27" s="153" customFormat="1" ht="18" customHeight="1" x14ac:dyDescent="0.3">
      <c r="A87" s="205"/>
      <c r="B87" s="205"/>
      <c r="C87" s="228"/>
      <c r="D87" s="229"/>
      <c r="E87" s="280"/>
      <c r="F87" s="185"/>
      <c r="G87" s="189"/>
      <c r="H87" s="190"/>
      <c r="I87" s="185"/>
      <c r="J87" s="1"/>
      <c r="K87" s="1"/>
      <c r="L87" s="1"/>
      <c r="M87" s="1"/>
      <c r="N87" s="1"/>
      <c r="O87" s="1"/>
      <c r="P87" s="1"/>
      <c r="Q87" s="1"/>
      <c r="R87" s="1"/>
      <c r="S87" s="1"/>
      <c r="T87" s="1"/>
      <c r="U87" s="1"/>
      <c r="V87" s="1"/>
      <c r="W87" s="1"/>
      <c r="X87" s="1"/>
      <c r="Y87" s="1"/>
      <c r="Z87" s="1"/>
      <c r="AA87" s="1"/>
    </row>
    <row r="88" spans="1:27" ht="16.5" customHeight="1" x14ac:dyDescent="0.3">
      <c r="A88" s="409"/>
      <c r="B88" s="387"/>
      <c r="C88" s="387"/>
      <c r="D88" s="387"/>
      <c r="E88" s="400"/>
      <c r="F88" s="400"/>
      <c r="G88" s="400"/>
      <c r="H88" s="400"/>
      <c r="I88" s="402"/>
      <c r="J88" s="1"/>
      <c r="K88" s="1"/>
      <c r="L88" s="1"/>
      <c r="M88" s="1"/>
      <c r="N88" s="1"/>
      <c r="O88" s="1"/>
      <c r="P88" s="1"/>
      <c r="Q88" s="1"/>
      <c r="R88" s="1"/>
      <c r="S88" s="1"/>
      <c r="T88" s="1"/>
      <c r="U88" s="1"/>
      <c r="V88" s="1"/>
      <c r="W88" s="1"/>
      <c r="X88" s="1"/>
      <c r="Y88" s="1"/>
      <c r="Z88" s="1"/>
      <c r="AA88" s="1"/>
    </row>
    <row r="89" spans="1:27" ht="157.35" customHeight="1" x14ac:dyDescent="0.3">
      <c r="A89" s="343">
        <v>9</v>
      </c>
      <c r="B89" s="447" t="s">
        <v>269</v>
      </c>
      <c r="C89" s="369" t="s">
        <v>22</v>
      </c>
      <c r="D89" s="441"/>
      <c r="E89" s="131">
        <v>4</v>
      </c>
      <c r="F89" s="440"/>
      <c r="G89" s="448" t="s">
        <v>120</v>
      </c>
      <c r="H89" s="448"/>
      <c r="I89" s="448"/>
      <c r="J89" s="1"/>
      <c r="K89" s="1"/>
      <c r="L89" s="1"/>
      <c r="M89" s="1"/>
      <c r="N89" s="1"/>
      <c r="O89" s="1"/>
      <c r="P89" s="1"/>
      <c r="Q89" s="1"/>
      <c r="R89" s="1"/>
      <c r="S89" s="1"/>
      <c r="T89" s="1"/>
      <c r="U89" s="1"/>
      <c r="V89" s="1"/>
      <c r="W89" s="1"/>
      <c r="X89" s="1"/>
      <c r="Y89" s="1"/>
      <c r="Z89" s="1"/>
      <c r="AA89" s="1"/>
    </row>
    <row r="90" spans="1:27" ht="28.7" customHeight="1" x14ac:dyDescent="0.3">
      <c r="A90" s="344"/>
      <c r="B90" s="344"/>
      <c r="C90" s="25">
        <v>4</v>
      </c>
      <c r="D90" s="108" t="s">
        <v>23</v>
      </c>
      <c r="E90" s="132"/>
      <c r="F90" s="415"/>
      <c r="G90" s="448"/>
      <c r="H90" s="448"/>
      <c r="I90" s="448"/>
      <c r="J90" s="1"/>
      <c r="K90" s="1"/>
      <c r="L90" s="1"/>
      <c r="M90" s="1"/>
      <c r="N90" s="1"/>
      <c r="O90" s="1"/>
      <c r="P90" s="1"/>
      <c r="Q90" s="1"/>
      <c r="R90" s="1"/>
      <c r="S90" s="1"/>
      <c r="T90" s="1"/>
      <c r="U90" s="1"/>
      <c r="V90" s="1"/>
      <c r="W90" s="1"/>
      <c r="X90" s="1"/>
      <c r="Y90" s="1"/>
      <c r="Z90" s="1"/>
      <c r="AA90" s="1"/>
    </row>
    <row r="91" spans="1:27" ht="24" customHeight="1" x14ac:dyDescent="0.3">
      <c r="A91" s="344"/>
      <c r="B91" s="344"/>
      <c r="C91" s="25">
        <v>3</v>
      </c>
      <c r="D91" s="108" t="s">
        <v>24</v>
      </c>
      <c r="E91" s="132"/>
      <c r="F91" s="415"/>
      <c r="G91" s="448"/>
      <c r="H91" s="448"/>
      <c r="I91" s="448"/>
      <c r="J91" s="1"/>
      <c r="K91" s="1"/>
      <c r="L91" s="1"/>
      <c r="M91" s="1"/>
      <c r="N91" s="1"/>
      <c r="O91" s="1"/>
      <c r="P91" s="1"/>
      <c r="Q91" s="1"/>
      <c r="R91" s="1"/>
      <c r="S91" s="1"/>
      <c r="T91" s="1"/>
      <c r="U91" s="1"/>
      <c r="V91" s="1"/>
      <c r="W91" s="1"/>
      <c r="X91" s="1"/>
      <c r="Y91" s="1"/>
      <c r="Z91" s="1"/>
      <c r="AA91" s="1"/>
    </row>
    <row r="92" spans="1:27" ht="19.350000000000001" customHeight="1" x14ac:dyDescent="0.3">
      <c r="A92" s="344"/>
      <c r="B92" s="344"/>
      <c r="C92" s="25">
        <v>2</v>
      </c>
      <c r="D92" s="108" t="s">
        <v>25</v>
      </c>
      <c r="E92" s="132"/>
      <c r="F92" s="415"/>
      <c r="G92" s="448"/>
      <c r="H92" s="448"/>
      <c r="I92" s="448"/>
      <c r="J92" s="1"/>
      <c r="K92" s="1"/>
      <c r="L92" s="1"/>
      <c r="M92" s="1"/>
      <c r="N92" s="1"/>
      <c r="O92" s="1"/>
      <c r="P92" s="1"/>
      <c r="Q92" s="1"/>
      <c r="R92" s="1"/>
      <c r="S92" s="1"/>
      <c r="T92" s="1"/>
      <c r="U92" s="1"/>
      <c r="V92" s="1"/>
      <c r="W92" s="1"/>
      <c r="X92" s="1"/>
      <c r="Y92" s="1"/>
      <c r="Z92" s="1"/>
      <c r="AA92" s="1"/>
    </row>
    <row r="93" spans="1:27" ht="19.350000000000001" customHeight="1" x14ac:dyDescent="0.3">
      <c r="A93" s="344"/>
      <c r="B93" s="344"/>
      <c r="C93" s="25">
        <v>1</v>
      </c>
      <c r="D93" s="108" t="s">
        <v>26</v>
      </c>
      <c r="E93" s="132"/>
      <c r="F93" s="415"/>
      <c r="G93" s="448"/>
      <c r="H93" s="448"/>
      <c r="I93" s="448"/>
      <c r="J93" s="1"/>
      <c r="K93" s="1"/>
      <c r="L93" s="1"/>
      <c r="M93" s="1"/>
      <c r="N93" s="1"/>
      <c r="O93" s="1"/>
      <c r="P93" s="1"/>
      <c r="Q93" s="1"/>
      <c r="R93" s="1"/>
      <c r="S93" s="1"/>
      <c r="T93" s="1"/>
      <c r="U93" s="1"/>
      <c r="V93" s="1"/>
      <c r="W93" s="1"/>
      <c r="X93" s="1"/>
      <c r="Y93" s="1"/>
      <c r="Z93" s="1"/>
      <c r="AA93" s="1"/>
    </row>
    <row r="94" spans="1:27" ht="30.6" customHeight="1" x14ac:dyDescent="0.3">
      <c r="A94" s="344"/>
      <c r="B94" s="344"/>
      <c r="C94" s="25">
        <v>0</v>
      </c>
      <c r="D94" s="108" t="s">
        <v>27</v>
      </c>
      <c r="E94" s="132"/>
      <c r="F94" s="415"/>
      <c r="G94" s="448"/>
      <c r="H94" s="448"/>
      <c r="I94" s="448"/>
      <c r="J94" s="1"/>
      <c r="K94" s="1"/>
      <c r="L94" s="1"/>
      <c r="M94" s="1"/>
      <c r="N94" s="1"/>
      <c r="O94" s="1"/>
      <c r="P94" s="1"/>
      <c r="Q94" s="1"/>
      <c r="R94" s="1"/>
      <c r="S94" s="1"/>
      <c r="T94" s="1"/>
      <c r="U94" s="1"/>
      <c r="V94" s="1"/>
      <c r="W94" s="1"/>
      <c r="X94" s="1"/>
      <c r="Y94" s="1"/>
      <c r="Z94" s="1"/>
      <c r="AA94" s="1"/>
    </row>
    <row r="95" spans="1:27" ht="18" customHeight="1" x14ac:dyDescent="0.3">
      <c r="A95" s="344"/>
      <c r="B95" s="344"/>
      <c r="C95" s="456" t="s">
        <v>21</v>
      </c>
      <c r="D95" s="457"/>
      <c r="E95" s="133">
        <f>IF(OR(E89&lt;0,E89&gt;4),"Salah Isi",E89)</f>
        <v>4</v>
      </c>
      <c r="F95" s="416"/>
      <c r="G95" s="111"/>
      <c r="H95" s="111"/>
      <c r="I95" s="111"/>
      <c r="J95" s="1"/>
      <c r="K95" s="1"/>
      <c r="L95" s="1"/>
      <c r="M95" s="1"/>
      <c r="N95" s="1"/>
      <c r="O95" s="1"/>
      <c r="P95" s="1"/>
      <c r="Q95" s="1"/>
      <c r="R95" s="1"/>
      <c r="S95" s="1"/>
      <c r="T95" s="1"/>
      <c r="U95" s="1"/>
      <c r="V95" s="1"/>
      <c r="W95" s="1"/>
      <c r="X95" s="1"/>
      <c r="Y95" s="1"/>
      <c r="Z95" s="1"/>
      <c r="AA95" s="1"/>
    </row>
    <row r="96" spans="1:27" ht="18" customHeight="1" x14ac:dyDescent="0.3">
      <c r="A96" s="417"/>
      <c r="B96" s="400"/>
      <c r="C96" s="387"/>
      <c r="D96" s="387"/>
      <c r="E96" s="394"/>
      <c r="F96" s="394"/>
      <c r="G96" s="394"/>
      <c r="H96" s="394"/>
      <c r="I96" s="418"/>
      <c r="J96" s="1"/>
      <c r="K96" s="1"/>
      <c r="L96" s="1"/>
      <c r="M96" s="1"/>
      <c r="N96" s="1"/>
      <c r="O96" s="1"/>
      <c r="P96" s="1"/>
      <c r="Q96" s="1"/>
      <c r="R96" s="1"/>
      <c r="S96" s="1"/>
      <c r="T96" s="1"/>
      <c r="U96" s="1"/>
      <c r="V96" s="1"/>
      <c r="W96" s="1"/>
      <c r="X96" s="1"/>
      <c r="Y96" s="1"/>
      <c r="Z96" s="1"/>
      <c r="AA96" s="1"/>
    </row>
    <row r="97" spans="1:28" s="209" customFormat="1" ht="17.45" customHeight="1" x14ac:dyDescent="0.3">
      <c r="A97" s="327">
        <v>10</v>
      </c>
      <c r="B97" s="327" t="s">
        <v>191</v>
      </c>
      <c r="C97" s="338" t="s">
        <v>270</v>
      </c>
      <c r="D97" s="458"/>
      <c r="E97" s="339"/>
      <c r="F97" s="195"/>
      <c r="G97" s="194"/>
      <c r="H97" s="126"/>
      <c r="I97" s="126"/>
      <c r="J97" s="208"/>
      <c r="K97" s="208"/>
      <c r="L97" s="208"/>
      <c r="M97" s="208"/>
      <c r="N97" s="208"/>
      <c r="O97" s="208"/>
      <c r="P97" s="208"/>
      <c r="Q97" s="208"/>
      <c r="R97" s="208"/>
      <c r="S97" s="208"/>
      <c r="T97" s="208"/>
      <c r="U97" s="208"/>
      <c r="V97" s="208"/>
      <c r="W97" s="208"/>
      <c r="X97" s="208"/>
      <c r="Y97" s="208"/>
      <c r="Z97" s="208"/>
      <c r="AA97" s="208"/>
      <c r="AB97" s="208"/>
    </row>
    <row r="98" spans="1:28" ht="20.45" customHeight="1" x14ac:dyDescent="0.3">
      <c r="A98" s="328"/>
      <c r="B98" s="328"/>
      <c r="C98" s="334" t="s">
        <v>216</v>
      </c>
      <c r="D98" s="335"/>
      <c r="E98" s="210">
        <v>4</v>
      </c>
      <c r="F98" s="195"/>
      <c r="G98" s="323" t="s">
        <v>192</v>
      </c>
      <c r="H98" s="323"/>
      <c r="I98" s="323"/>
      <c r="J98" s="1"/>
      <c r="K98" s="1"/>
      <c r="L98" s="1"/>
      <c r="M98" s="1"/>
      <c r="N98" s="1"/>
      <c r="O98" s="1"/>
      <c r="P98" s="1"/>
      <c r="Q98" s="1"/>
      <c r="R98" s="1"/>
      <c r="S98" s="1"/>
      <c r="T98" s="1"/>
      <c r="U98" s="1"/>
      <c r="V98" s="1"/>
      <c r="W98" s="1"/>
      <c r="X98" s="1"/>
      <c r="Y98" s="1"/>
      <c r="Z98" s="1"/>
      <c r="AA98" s="1"/>
    </row>
    <row r="99" spans="1:28" ht="178.35" customHeight="1" x14ac:dyDescent="0.3">
      <c r="A99" s="328"/>
      <c r="B99" s="328"/>
      <c r="C99" s="336"/>
      <c r="D99" s="337"/>
      <c r="E99" s="186"/>
      <c r="F99" s="185"/>
      <c r="G99" s="323"/>
      <c r="H99" s="323"/>
      <c r="I99" s="323"/>
      <c r="J99" s="1"/>
      <c r="K99" s="1"/>
      <c r="L99" s="1"/>
      <c r="M99" s="1"/>
      <c r="N99" s="1"/>
      <c r="O99" s="1"/>
      <c r="P99" s="1"/>
      <c r="Q99" s="1"/>
      <c r="R99" s="1"/>
      <c r="S99" s="1"/>
      <c r="T99" s="1"/>
      <c r="U99" s="1"/>
      <c r="V99" s="1"/>
      <c r="W99" s="1"/>
      <c r="X99" s="1"/>
      <c r="Y99" s="1"/>
      <c r="Z99" s="1"/>
      <c r="AA99" s="1"/>
    </row>
    <row r="100" spans="1:28" ht="64.349999999999994" customHeight="1" x14ac:dyDescent="0.3">
      <c r="A100" s="328"/>
      <c r="B100" s="328"/>
      <c r="C100" s="211">
        <v>4</v>
      </c>
      <c r="D100" s="183" t="s">
        <v>193</v>
      </c>
      <c r="E100" s="200"/>
      <c r="F100" s="185"/>
      <c r="G100" s="323"/>
      <c r="H100" s="323"/>
      <c r="I100" s="323"/>
      <c r="J100" s="1"/>
      <c r="K100" s="1"/>
      <c r="L100" s="1"/>
      <c r="M100" s="1"/>
      <c r="N100" s="1"/>
      <c r="O100" s="1"/>
      <c r="P100" s="1"/>
      <c r="Q100" s="1"/>
      <c r="R100" s="1"/>
      <c r="S100" s="1"/>
      <c r="T100" s="1"/>
      <c r="U100" s="1"/>
      <c r="V100" s="1"/>
      <c r="W100" s="1"/>
      <c r="X100" s="1"/>
      <c r="Y100" s="1"/>
      <c r="Z100" s="1"/>
      <c r="AA100" s="1"/>
    </row>
    <row r="101" spans="1:28" ht="65.45" customHeight="1" x14ac:dyDescent="0.3">
      <c r="A101" s="328"/>
      <c r="B101" s="328"/>
      <c r="C101" s="211">
        <v>3</v>
      </c>
      <c r="D101" s="183" t="s">
        <v>194</v>
      </c>
      <c r="E101" s="200"/>
      <c r="F101" s="185"/>
      <c r="G101" s="323"/>
      <c r="H101" s="323"/>
      <c r="I101" s="323"/>
      <c r="J101" s="1"/>
      <c r="K101" s="1"/>
      <c r="L101" s="1"/>
      <c r="M101" s="1"/>
      <c r="N101" s="1"/>
      <c r="O101" s="1"/>
      <c r="P101" s="1"/>
      <c r="Q101" s="1"/>
      <c r="R101" s="1"/>
      <c r="S101" s="1"/>
      <c r="T101" s="1"/>
      <c r="U101" s="1"/>
      <c r="V101" s="1"/>
      <c r="W101" s="1"/>
      <c r="X101" s="1"/>
      <c r="Y101" s="1"/>
      <c r="Z101" s="1"/>
      <c r="AA101" s="1"/>
    </row>
    <row r="102" spans="1:28" ht="54.6" customHeight="1" x14ac:dyDescent="0.3">
      <c r="A102" s="328"/>
      <c r="B102" s="328"/>
      <c r="C102" s="211">
        <v>2</v>
      </c>
      <c r="D102" s="183" t="s">
        <v>195</v>
      </c>
      <c r="E102" s="200"/>
      <c r="F102" s="185"/>
      <c r="G102" s="323"/>
      <c r="H102" s="323"/>
      <c r="I102" s="323"/>
      <c r="J102" s="1"/>
      <c r="K102" s="1"/>
      <c r="L102" s="1"/>
      <c r="M102" s="1"/>
      <c r="N102" s="1"/>
      <c r="O102" s="1"/>
      <c r="P102" s="1"/>
      <c r="Q102" s="1"/>
      <c r="R102" s="1"/>
      <c r="S102" s="1"/>
      <c r="T102" s="1"/>
      <c r="U102" s="1"/>
      <c r="V102" s="1"/>
      <c r="W102" s="1"/>
      <c r="X102" s="1"/>
      <c r="Y102" s="1"/>
      <c r="Z102" s="1"/>
      <c r="AA102" s="1"/>
    </row>
    <row r="103" spans="1:28" ht="62.45" customHeight="1" x14ac:dyDescent="0.3">
      <c r="A103" s="328"/>
      <c r="B103" s="328"/>
      <c r="C103" s="211">
        <v>1</v>
      </c>
      <c r="D103" s="183" t="s">
        <v>196</v>
      </c>
      <c r="E103" s="200"/>
      <c r="F103" s="185"/>
      <c r="G103" s="323"/>
      <c r="H103" s="323"/>
      <c r="I103" s="323"/>
      <c r="J103" s="1"/>
      <c r="K103" s="1"/>
      <c r="L103" s="1"/>
      <c r="M103" s="1"/>
      <c r="N103" s="1"/>
      <c r="O103" s="1"/>
      <c r="P103" s="1"/>
      <c r="Q103" s="1"/>
      <c r="R103" s="1"/>
      <c r="S103" s="1"/>
      <c r="T103" s="1"/>
      <c r="U103" s="1"/>
      <c r="V103" s="1"/>
      <c r="W103" s="1"/>
      <c r="X103" s="1"/>
      <c r="Y103" s="1"/>
      <c r="Z103" s="1"/>
      <c r="AA103" s="1"/>
    </row>
    <row r="104" spans="1:28" ht="16.7" customHeight="1" x14ac:dyDescent="0.3">
      <c r="A104" s="328"/>
      <c r="B104" s="328"/>
      <c r="C104" s="212">
        <v>0</v>
      </c>
      <c r="D104" s="183" t="s">
        <v>197</v>
      </c>
      <c r="E104" s="200"/>
      <c r="F104" s="185"/>
      <c r="G104" s="323"/>
      <c r="H104" s="323"/>
      <c r="I104" s="323"/>
      <c r="J104" s="1"/>
      <c r="K104" s="1"/>
      <c r="L104" s="1"/>
      <c r="M104" s="1"/>
      <c r="N104" s="1"/>
      <c r="O104" s="1"/>
      <c r="P104" s="1"/>
      <c r="Q104" s="1"/>
      <c r="R104" s="1"/>
      <c r="S104" s="1"/>
      <c r="T104" s="1"/>
      <c r="U104" s="1"/>
      <c r="V104" s="1"/>
      <c r="W104" s="1"/>
      <c r="X104" s="1"/>
      <c r="Y104" s="1"/>
      <c r="Z104" s="1"/>
      <c r="AA104" s="1"/>
    </row>
    <row r="105" spans="1:28" ht="17.100000000000001" customHeight="1" x14ac:dyDescent="0.3">
      <c r="A105" s="345"/>
      <c r="B105" s="345"/>
      <c r="C105" s="397" t="s">
        <v>21</v>
      </c>
      <c r="D105" s="398"/>
      <c r="E105" s="213">
        <f>IF(OR(E98&gt;4,E98&lt;1), "Salah Isi", E98)</f>
        <v>4</v>
      </c>
      <c r="F105" s="185"/>
      <c r="G105" s="214"/>
      <c r="H105" s="190"/>
      <c r="I105" s="185"/>
      <c r="J105" s="1"/>
      <c r="K105" s="1"/>
      <c r="L105" s="1"/>
      <c r="M105" s="1"/>
      <c r="N105" s="1"/>
      <c r="O105" s="1"/>
      <c r="P105" s="1"/>
      <c r="Q105" s="1"/>
      <c r="R105" s="1"/>
      <c r="S105" s="1"/>
      <c r="T105" s="1"/>
      <c r="U105" s="1"/>
      <c r="V105" s="1"/>
      <c r="W105" s="1"/>
      <c r="X105" s="1"/>
      <c r="Y105" s="1"/>
      <c r="Z105" s="1"/>
      <c r="AA105" s="1"/>
    </row>
    <row r="106" spans="1:28" ht="17.100000000000001" customHeight="1" x14ac:dyDescent="0.3">
      <c r="A106" s="215"/>
      <c r="B106" s="215"/>
      <c r="C106" s="178"/>
      <c r="D106" s="178"/>
      <c r="E106" s="178"/>
      <c r="F106" s="185"/>
      <c r="G106" s="189"/>
      <c r="H106" s="190"/>
      <c r="I106" s="185"/>
      <c r="J106" s="1"/>
      <c r="K106" s="1"/>
      <c r="L106" s="1"/>
      <c r="M106" s="1"/>
      <c r="N106" s="1"/>
      <c r="O106" s="1"/>
      <c r="P106" s="1"/>
      <c r="Q106" s="1"/>
      <c r="R106" s="1"/>
      <c r="S106" s="1"/>
      <c r="T106" s="1"/>
      <c r="U106" s="1"/>
      <c r="V106" s="1"/>
      <c r="W106" s="1"/>
      <c r="X106" s="1"/>
      <c r="Y106" s="1"/>
      <c r="Z106" s="1"/>
      <c r="AA106" s="1"/>
    </row>
    <row r="107" spans="1:28" ht="66" customHeight="1" x14ac:dyDescent="0.3">
      <c r="A107" s="320">
        <f>A97+1</f>
        <v>11</v>
      </c>
      <c r="B107" s="320" t="s">
        <v>198</v>
      </c>
      <c r="C107" s="442" t="s">
        <v>199</v>
      </c>
      <c r="D107" s="443"/>
      <c r="E107" s="210">
        <v>4</v>
      </c>
      <c r="F107" s="185"/>
      <c r="G107" s="323" t="s">
        <v>200</v>
      </c>
      <c r="H107" s="323"/>
      <c r="I107" s="323"/>
      <c r="J107" s="1"/>
      <c r="K107" s="1"/>
      <c r="L107" s="1"/>
      <c r="M107" s="1"/>
      <c r="N107" s="1"/>
      <c r="O107" s="1"/>
      <c r="P107" s="1"/>
      <c r="Q107" s="1"/>
      <c r="R107" s="1"/>
      <c r="S107" s="1"/>
      <c r="T107" s="1"/>
      <c r="U107" s="1"/>
      <c r="V107" s="1"/>
      <c r="W107" s="1"/>
      <c r="X107" s="1"/>
      <c r="Y107" s="1"/>
      <c r="Z107" s="1"/>
      <c r="AA107" s="1"/>
    </row>
    <row r="108" spans="1:28" ht="26.45" customHeight="1" x14ac:dyDescent="0.3">
      <c r="A108" s="321"/>
      <c r="B108" s="321"/>
      <c r="C108" s="211">
        <v>4</v>
      </c>
      <c r="D108" s="216" t="s">
        <v>201</v>
      </c>
      <c r="E108" s="449"/>
      <c r="F108" s="185"/>
      <c r="G108" s="323"/>
      <c r="H108" s="323"/>
      <c r="I108" s="323"/>
      <c r="J108" s="126"/>
      <c r="K108" s="1"/>
      <c r="L108" s="1"/>
      <c r="M108" s="1"/>
      <c r="N108" s="1"/>
      <c r="O108" s="1"/>
      <c r="P108" s="1"/>
      <c r="Q108" s="1"/>
      <c r="R108" s="1"/>
      <c r="S108" s="1"/>
      <c r="T108" s="1"/>
      <c r="U108" s="1"/>
      <c r="V108" s="1"/>
      <c r="W108" s="1"/>
      <c r="X108" s="1"/>
      <c r="Y108" s="1"/>
      <c r="Z108" s="1"/>
      <c r="AA108" s="1"/>
    </row>
    <row r="109" spans="1:28" ht="33" customHeight="1" x14ac:dyDescent="0.3">
      <c r="A109" s="321"/>
      <c r="B109" s="321"/>
      <c r="C109" s="211">
        <v>3</v>
      </c>
      <c r="D109" s="216" t="s">
        <v>202</v>
      </c>
      <c r="E109" s="450"/>
      <c r="F109" s="185"/>
      <c r="G109" s="323"/>
      <c r="H109" s="323"/>
      <c r="I109" s="323"/>
      <c r="J109" s="126"/>
      <c r="K109" s="1"/>
      <c r="L109" s="1"/>
      <c r="M109" s="1"/>
      <c r="N109" s="1"/>
      <c r="O109" s="1"/>
      <c r="P109" s="1"/>
      <c r="Q109" s="1"/>
      <c r="R109" s="1"/>
      <c r="S109" s="1"/>
      <c r="T109" s="1"/>
      <c r="U109" s="1"/>
      <c r="V109" s="1"/>
      <c r="W109" s="1"/>
      <c r="X109" s="1"/>
      <c r="Y109" s="1"/>
      <c r="Z109" s="1"/>
      <c r="AA109" s="1"/>
    </row>
    <row r="110" spans="1:28" ht="28.7" customHeight="1" x14ac:dyDescent="0.3">
      <c r="A110" s="321"/>
      <c r="B110" s="321"/>
      <c r="C110" s="211">
        <v>2</v>
      </c>
      <c r="D110" s="216" t="s">
        <v>203</v>
      </c>
      <c r="E110" s="450"/>
      <c r="F110" s="185"/>
      <c r="G110" s="323"/>
      <c r="H110" s="323"/>
      <c r="I110" s="323"/>
      <c r="J110" s="126"/>
      <c r="K110" s="1"/>
      <c r="L110" s="1"/>
      <c r="M110" s="1"/>
      <c r="N110" s="1"/>
      <c r="O110" s="1"/>
      <c r="P110" s="1"/>
      <c r="Q110" s="1"/>
      <c r="R110" s="1"/>
      <c r="S110" s="1"/>
      <c r="T110" s="1"/>
      <c r="U110" s="1"/>
      <c r="V110" s="1"/>
      <c r="W110" s="1"/>
      <c r="X110" s="1"/>
      <c r="Y110" s="1"/>
      <c r="Z110" s="1"/>
      <c r="AA110" s="1"/>
    </row>
    <row r="111" spans="1:28" ht="31.7" customHeight="1" x14ac:dyDescent="0.3">
      <c r="A111" s="321"/>
      <c r="B111" s="321"/>
      <c r="C111" s="211">
        <v>1</v>
      </c>
      <c r="D111" s="216" t="s">
        <v>204</v>
      </c>
      <c r="E111" s="450"/>
      <c r="F111" s="185"/>
      <c r="G111" s="323"/>
      <c r="H111" s="323"/>
      <c r="I111" s="323"/>
      <c r="J111" s="1"/>
      <c r="K111" s="1"/>
      <c r="L111" s="1"/>
      <c r="M111" s="1"/>
      <c r="N111" s="1"/>
      <c r="O111" s="1"/>
      <c r="P111" s="1"/>
      <c r="Q111" s="1"/>
      <c r="R111" s="1"/>
      <c r="S111" s="1"/>
      <c r="T111" s="1"/>
      <c r="U111" s="1"/>
      <c r="V111" s="1"/>
      <c r="W111" s="1"/>
      <c r="X111" s="1"/>
      <c r="Y111" s="1"/>
      <c r="Z111" s="1"/>
      <c r="AA111" s="1"/>
    </row>
    <row r="112" spans="1:28" ht="22.7" customHeight="1" x14ac:dyDescent="0.3">
      <c r="A112" s="321"/>
      <c r="B112" s="321"/>
      <c r="C112" s="212">
        <v>0</v>
      </c>
      <c r="D112" s="216" t="s">
        <v>205</v>
      </c>
      <c r="E112" s="451"/>
      <c r="F112" s="185"/>
      <c r="G112" s="323"/>
      <c r="H112" s="323"/>
      <c r="I112" s="323"/>
      <c r="J112" s="1"/>
      <c r="K112" s="1"/>
      <c r="L112" s="1"/>
      <c r="M112" s="1"/>
      <c r="N112" s="1"/>
      <c r="O112" s="1"/>
      <c r="P112" s="1"/>
      <c r="Q112" s="1"/>
      <c r="R112" s="1"/>
      <c r="S112" s="1"/>
      <c r="T112" s="1"/>
      <c r="U112" s="1"/>
      <c r="V112" s="1"/>
      <c r="W112" s="1"/>
      <c r="X112" s="1"/>
      <c r="Y112" s="1"/>
      <c r="Z112" s="1"/>
      <c r="AA112" s="1"/>
    </row>
    <row r="113" spans="1:27" ht="15" customHeight="1" x14ac:dyDescent="0.3">
      <c r="A113" s="322"/>
      <c r="B113" s="322"/>
      <c r="C113" s="397" t="s">
        <v>21</v>
      </c>
      <c r="D113" s="398"/>
      <c r="E113" s="213">
        <f>IF(OR(E107&gt;4,E107&lt;0), "Salah Isi", E107)</f>
        <v>4</v>
      </c>
      <c r="F113" s="185"/>
      <c r="G113" s="214"/>
      <c r="H113" s="190"/>
      <c r="I113" s="185"/>
      <c r="J113" s="1"/>
      <c r="K113" s="1"/>
      <c r="L113" s="1"/>
      <c r="M113" s="1"/>
      <c r="N113" s="1"/>
      <c r="O113" s="1"/>
      <c r="P113" s="1"/>
      <c r="Q113" s="1"/>
      <c r="R113" s="1"/>
      <c r="S113" s="1"/>
      <c r="T113" s="1"/>
      <c r="U113" s="1"/>
      <c r="V113" s="1"/>
      <c r="W113" s="1"/>
      <c r="X113" s="1"/>
      <c r="Y113" s="1"/>
      <c r="Z113" s="1"/>
      <c r="AA113" s="1"/>
    </row>
    <row r="114" spans="1:27" ht="13.5" customHeight="1" x14ac:dyDescent="0.3">
      <c r="A114" s="215"/>
      <c r="B114" s="215"/>
      <c r="C114" s="178"/>
      <c r="D114" s="178"/>
      <c r="E114" s="178"/>
      <c r="F114" s="185"/>
      <c r="G114" s="189"/>
      <c r="H114" s="190"/>
      <c r="I114" s="185"/>
      <c r="J114" s="1"/>
      <c r="K114" s="1"/>
      <c r="L114" s="1"/>
      <c r="M114" s="1"/>
      <c r="N114" s="1"/>
      <c r="O114" s="1"/>
      <c r="P114" s="1"/>
      <c r="Q114" s="1"/>
      <c r="R114" s="1"/>
      <c r="S114" s="1"/>
      <c r="T114" s="1"/>
      <c r="U114" s="1"/>
      <c r="V114" s="1"/>
      <c r="W114" s="1"/>
      <c r="X114" s="1"/>
      <c r="Y114" s="1"/>
      <c r="Z114" s="1"/>
      <c r="AA114" s="1"/>
    </row>
    <row r="115" spans="1:27" ht="13.5" customHeight="1" x14ac:dyDescent="0.3">
      <c r="A115" s="320">
        <f>A107+1</f>
        <v>12</v>
      </c>
      <c r="B115" s="320" t="s">
        <v>207</v>
      </c>
      <c r="C115" s="444" t="s">
        <v>206</v>
      </c>
      <c r="D115" s="445"/>
      <c r="E115" s="446"/>
      <c r="F115" s="185"/>
      <c r="G115" s="189"/>
      <c r="H115" s="190"/>
      <c r="I115" s="185"/>
      <c r="J115" s="1"/>
      <c r="K115" s="1"/>
      <c r="L115" s="1"/>
      <c r="M115" s="1"/>
      <c r="N115" s="1"/>
      <c r="O115" s="1"/>
      <c r="P115" s="1"/>
      <c r="Q115" s="1"/>
      <c r="R115" s="1"/>
      <c r="S115" s="1"/>
      <c r="T115" s="1"/>
      <c r="U115" s="1"/>
      <c r="V115" s="1"/>
      <c r="W115" s="1"/>
      <c r="X115" s="1"/>
      <c r="Y115" s="1"/>
      <c r="Z115" s="1"/>
      <c r="AA115" s="1"/>
    </row>
    <row r="116" spans="1:27" ht="19.350000000000001" customHeight="1" x14ac:dyDescent="0.3">
      <c r="A116" s="321"/>
      <c r="B116" s="321"/>
      <c r="C116" s="334" t="s">
        <v>217</v>
      </c>
      <c r="D116" s="335"/>
      <c r="E116" s="210">
        <v>4</v>
      </c>
      <c r="F116" s="185"/>
      <c r="G116" s="323" t="s">
        <v>208</v>
      </c>
      <c r="H116" s="323"/>
      <c r="I116" s="323"/>
      <c r="J116" s="1"/>
      <c r="K116" s="1"/>
      <c r="L116" s="1"/>
      <c r="M116" s="1"/>
      <c r="N116" s="1"/>
      <c r="O116" s="1"/>
      <c r="P116" s="1"/>
      <c r="Q116" s="1"/>
      <c r="R116" s="1"/>
      <c r="S116" s="1"/>
      <c r="T116" s="1"/>
      <c r="U116" s="1"/>
      <c r="V116" s="1"/>
      <c r="W116" s="1"/>
      <c r="X116" s="1"/>
      <c r="Y116" s="1"/>
      <c r="Z116" s="1"/>
      <c r="AA116" s="1"/>
    </row>
    <row r="117" spans="1:27" ht="154.35" customHeight="1" x14ac:dyDescent="0.3">
      <c r="A117" s="321"/>
      <c r="B117" s="321"/>
      <c r="C117" s="336"/>
      <c r="D117" s="337"/>
      <c r="E117" s="352"/>
      <c r="F117" s="185"/>
      <c r="G117" s="323"/>
      <c r="H117" s="323"/>
      <c r="I117" s="323"/>
      <c r="J117" s="1"/>
      <c r="K117" s="1"/>
      <c r="L117" s="1"/>
      <c r="M117" s="1"/>
      <c r="N117" s="1"/>
      <c r="O117" s="1"/>
      <c r="P117" s="1"/>
      <c r="Q117" s="1"/>
      <c r="R117" s="1"/>
      <c r="S117" s="1"/>
      <c r="T117" s="1"/>
      <c r="U117" s="1"/>
      <c r="V117" s="1"/>
      <c r="W117" s="1"/>
      <c r="X117" s="1"/>
      <c r="Y117" s="1"/>
      <c r="Z117" s="1"/>
      <c r="AA117" s="1"/>
    </row>
    <row r="118" spans="1:27" ht="44.45" customHeight="1" x14ac:dyDescent="0.3">
      <c r="A118" s="321"/>
      <c r="B118" s="321"/>
      <c r="C118" s="187">
        <v>4</v>
      </c>
      <c r="D118" s="217" t="s">
        <v>209</v>
      </c>
      <c r="E118" s="353"/>
      <c r="F118" s="185"/>
      <c r="G118" s="323"/>
      <c r="H118" s="323"/>
      <c r="I118" s="323"/>
      <c r="J118" s="1"/>
      <c r="K118" s="1"/>
      <c r="L118" s="1"/>
      <c r="M118" s="1"/>
      <c r="N118" s="1"/>
      <c r="O118" s="1"/>
      <c r="P118" s="1"/>
      <c r="Q118" s="1"/>
      <c r="R118" s="1"/>
      <c r="S118" s="1"/>
      <c r="T118" s="1"/>
      <c r="U118" s="1"/>
      <c r="V118" s="1"/>
      <c r="W118" s="1"/>
      <c r="X118" s="1"/>
      <c r="Y118" s="1"/>
      <c r="Z118" s="1"/>
      <c r="AA118" s="1"/>
    </row>
    <row r="119" spans="1:27" ht="51.6" customHeight="1" x14ac:dyDescent="0.3">
      <c r="A119" s="321"/>
      <c r="B119" s="321"/>
      <c r="C119" s="187">
        <v>3</v>
      </c>
      <c r="D119" s="217" t="s">
        <v>210</v>
      </c>
      <c r="E119" s="353"/>
      <c r="F119" s="185"/>
      <c r="G119" s="323"/>
      <c r="H119" s="323"/>
      <c r="I119" s="323"/>
      <c r="J119" s="1"/>
      <c r="K119" s="1"/>
      <c r="L119" s="1"/>
      <c r="M119" s="1"/>
      <c r="N119" s="1"/>
      <c r="O119" s="1"/>
      <c r="P119" s="1"/>
      <c r="Q119" s="1"/>
      <c r="R119" s="1"/>
      <c r="S119" s="1"/>
      <c r="T119" s="1"/>
      <c r="U119" s="1"/>
      <c r="V119" s="1"/>
      <c r="W119" s="1"/>
      <c r="X119" s="1"/>
      <c r="Y119" s="1"/>
      <c r="Z119" s="1"/>
      <c r="AA119" s="1"/>
    </row>
    <row r="120" spans="1:27" ht="55.35" customHeight="1" x14ac:dyDescent="0.3">
      <c r="A120" s="321"/>
      <c r="B120" s="321"/>
      <c r="C120" s="187">
        <v>2</v>
      </c>
      <c r="D120" s="217" t="s">
        <v>211</v>
      </c>
      <c r="E120" s="353"/>
      <c r="F120" s="185"/>
      <c r="G120" s="323"/>
      <c r="H120" s="323"/>
      <c r="I120" s="323"/>
      <c r="J120" s="1"/>
      <c r="K120" s="1"/>
      <c r="L120" s="1"/>
      <c r="M120" s="1"/>
      <c r="N120" s="1"/>
      <c r="O120" s="1"/>
      <c r="P120" s="1"/>
      <c r="Q120" s="1"/>
      <c r="R120" s="1"/>
      <c r="S120" s="1"/>
      <c r="T120" s="1"/>
      <c r="U120" s="1"/>
      <c r="V120" s="1"/>
      <c r="W120" s="1"/>
      <c r="X120" s="1"/>
      <c r="Y120" s="1"/>
      <c r="Z120" s="1"/>
      <c r="AA120" s="1"/>
    </row>
    <row r="121" spans="1:27" ht="13.5" customHeight="1" x14ac:dyDescent="0.3">
      <c r="A121" s="321"/>
      <c r="B121" s="321"/>
      <c r="C121" s="187">
        <v>1</v>
      </c>
      <c r="D121" s="217" t="s">
        <v>212</v>
      </c>
      <c r="E121" s="353"/>
      <c r="F121" s="185"/>
      <c r="G121" s="323"/>
      <c r="H121" s="323"/>
      <c r="I121" s="323"/>
      <c r="J121" s="1"/>
      <c r="K121" s="1"/>
      <c r="L121" s="1"/>
      <c r="M121" s="1"/>
      <c r="N121" s="1"/>
      <c r="O121" s="1"/>
      <c r="P121" s="1"/>
      <c r="Q121" s="1"/>
      <c r="R121" s="1"/>
      <c r="S121" s="1"/>
      <c r="T121" s="1"/>
      <c r="U121" s="1"/>
      <c r="V121" s="1"/>
      <c r="W121" s="1"/>
      <c r="X121" s="1"/>
      <c r="Y121" s="1"/>
      <c r="Z121" s="1"/>
      <c r="AA121" s="1"/>
    </row>
    <row r="122" spans="1:27" ht="31.7" customHeight="1" x14ac:dyDescent="0.3">
      <c r="A122" s="321"/>
      <c r="B122" s="321"/>
      <c r="C122" s="187">
        <v>0</v>
      </c>
      <c r="D122" s="217" t="s">
        <v>213</v>
      </c>
      <c r="E122" s="354"/>
      <c r="F122" s="185"/>
      <c r="G122" s="323"/>
      <c r="H122" s="323"/>
      <c r="I122" s="323"/>
      <c r="J122" s="1"/>
      <c r="K122" s="1"/>
      <c r="L122" s="1"/>
      <c r="M122" s="1"/>
      <c r="N122" s="1"/>
      <c r="O122" s="1"/>
      <c r="P122" s="1"/>
      <c r="Q122" s="1"/>
      <c r="R122" s="1"/>
      <c r="S122" s="1"/>
      <c r="T122" s="1"/>
      <c r="U122" s="1"/>
      <c r="V122" s="1"/>
      <c r="W122" s="1"/>
      <c r="X122" s="1"/>
      <c r="Y122" s="1"/>
      <c r="Z122" s="1"/>
      <c r="AA122" s="1" t="s">
        <v>37</v>
      </c>
    </row>
    <row r="123" spans="1:27" ht="13.5" customHeight="1" x14ac:dyDescent="0.3">
      <c r="A123" s="322"/>
      <c r="B123" s="322"/>
      <c r="C123" s="397" t="s">
        <v>21</v>
      </c>
      <c r="D123" s="398"/>
      <c r="E123" s="204">
        <f>IF(E116&lt;2,0,IF(E116&lt;=4,E116,IF(E116&lt;0,"Salah isi","Salah isi")))</f>
        <v>4</v>
      </c>
      <c r="F123" s="185"/>
      <c r="G123" s="189"/>
      <c r="H123" s="190"/>
      <c r="I123" s="185"/>
      <c r="J123" s="1"/>
      <c r="K123" s="1"/>
      <c r="L123" s="1"/>
      <c r="M123" s="1"/>
      <c r="N123" s="1"/>
      <c r="O123" s="1"/>
      <c r="P123" s="1"/>
      <c r="Q123" s="1"/>
      <c r="R123" s="1"/>
      <c r="S123" s="1"/>
      <c r="T123" s="1"/>
      <c r="U123" s="1"/>
      <c r="V123" s="1"/>
      <c r="W123" s="1"/>
      <c r="X123" s="1"/>
      <c r="Y123" s="1"/>
      <c r="Z123" s="1"/>
      <c r="AA123" s="1" t="s">
        <v>43</v>
      </c>
    </row>
    <row r="124" spans="1:27" ht="13.5" customHeight="1" x14ac:dyDescent="0.3">
      <c r="A124" s="118"/>
      <c r="B124" s="118"/>
      <c r="C124" s="218"/>
      <c r="D124" s="218"/>
      <c r="E124" s="219"/>
      <c r="F124" s="185"/>
      <c r="G124" s="189"/>
      <c r="H124" s="190"/>
      <c r="I124" s="185"/>
      <c r="J124" s="1"/>
      <c r="K124" s="1"/>
      <c r="L124" s="1"/>
      <c r="M124" s="1"/>
      <c r="N124" s="1"/>
      <c r="O124" s="1"/>
      <c r="P124" s="1"/>
      <c r="Q124" s="1"/>
      <c r="R124" s="1"/>
      <c r="S124" s="1"/>
      <c r="T124" s="1"/>
      <c r="U124" s="1"/>
      <c r="V124" s="1"/>
      <c r="W124" s="1"/>
      <c r="X124" s="1"/>
      <c r="Y124" s="1"/>
      <c r="Z124" s="1"/>
      <c r="AA124" s="1"/>
    </row>
    <row r="125" spans="1:27" ht="29.45" customHeight="1" x14ac:dyDescent="0.3">
      <c r="A125" s="320">
        <f>A115+1</f>
        <v>13</v>
      </c>
      <c r="B125" s="320" t="s">
        <v>214</v>
      </c>
      <c r="C125" s="338" t="s">
        <v>229</v>
      </c>
      <c r="D125" s="339"/>
      <c r="E125" s="210">
        <v>4</v>
      </c>
      <c r="F125" s="185"/>
      <c r="G125" s="323" t="s">
        <v>215</v>
      </c>
      <c r="H125" s="323"/>
      <c r="I125" s="323"/>
      <c r="J125" s="1"/>
      <c r="K125" s="1"/>
      <c r="L125" s="1"/>
      <c r="M125" s="1"/>
      <c r="N125" s="1"/>
      <c r="O125" s="1"/>
      <c r="P125" s="1"/>
      <c r="Q125" s="1"/>
      <c r="R125" s="1"/>
      <c r="S125" s="1"/>
      <c r="T125" s="1"/>
      <c r="U125" s="1"/>
      <c r="V125" s="1"/>
      <c r="W125" s="1"/>
      <c r="X125" s="1"/>
      <c r="Y125" s="1"/>
      <c r="Z125" s="1"/>
      <c r="AA125" s="1"/>
    </row>
    <row r="126" spans="1:27" ht="99.6" customHeight="1" x14ac:dyDescent="0.3">
      <c r="A126" s="321"/>
      <c r="B126" s="321"/>
      <c r="C126" s="187">
        <v>4</v>
      </c>
      <c r="D126" s="217" t="s">
        <v>235</v>
      </c>
      <c r="E126" s="324"/>
      <c r="F126" s="185"/>
      <c r="G126" s="323"/>
      <c r="H126" s="323"/>
      <c r="I126" s="323"/>
      <c r="J126" s="1"/>
      <c r="K126" s="1"/>
      <c r="L126" s="1"/>
      <c r="M126" s="1"/>
      <c r="N126" s="1"/>
      <c r="O126" s="1"/>
      <c r="P126" s="1"/>
      <c r="Q126" s="1"/>
      <c r="R126" s="1"/>
      <c r="S126" s="1"/>
      <c r="T126" s="1"/>
      <c r="U126" s="1"/>
      <c r="V126" s="1"/>
      <c r="W126" s="1"/>
      <c r="X126" s="1"/>
      <c r="Y126" s="1"/>
      <c r="Z126" s="1"/>
      <c r="AA126" s="1"/>
    </row>
    <row r="127" spans="1:27" ht="70.7" customHeight="1" x14ac:dyDescent="0.3">
      <c r="A127" s="321"/>
      <c r="B127" s="321"/>
      <c r="C127" s="187">
        <v>3</v>
      </c>
      <c r="D127" s="217" t="s">
        <v>234</v>
      </c>
      <c r="E127" s="325"/>
      <c r="F127" s="185"/>
      <c r="G127" s="323"/>
      <c r="H127" s="323"/>
      <c r="I127" s="323"/>
      <c r="J127" s="1"/>
      <c r="K127" s="1"/>
      <c r="L127" s="1"/>
      <c r="M127" s="1"/>
      <c r="N127" s="1"/>
      <c r="O127" s="1"/>
      <c r="P127" s="1"/>
      <c r="Q127" s="1"/>
      <c r="R127" s="1"/>
      <c r="S127" s="1"/>
      <c r="T127" s="1"/>
      <c r="U127" s="1"/>
      <c r="V127" s="1"/>
      <c r="W127" s="1"/>
      <c r="X127" s="1"/>
      <c r="Y127" s="1"/>
      <c r="Z127" s="1"/>
      <c r="AA127" s="1"/>
    </row>
    <row r="128" spans="1:27" ht="71.45" customHeight="1" x14ac:dyDescent="0.3">
      <c r="A128" s="321"/>
      <c r="B128" s="321"/>
      <c r="C128" s="187">
        <v>2</v>
      </c>
      <c r="D128" s="217" t="s">
        <v>233</v>
      </c>
      <c r="E128" s="325"/>
      <c r="F128" s="185"/>
      <c r="G128" s="323"/>
      <c r="H128" s="323"/>
      <c r="I128" s="323"/>
      <c r="J128" s="1"/>
      <c r="K128" s="1"/>
      <c r="L128" s="1"/>
      <c r="M128" s="1"/>
      <c r="N128" s="1"/>
      <c r="O128" s="1"/>
      <c r="P128" s="1"/>
      <c r="Q128" s="1"/>
      <c r="R128" s="1"/>
      <c r="S128" s="1"/>
      <c r="T128" s="1"/>
      <c r="U128" s="1"/>
      <c r="V128" s="1"/>
      <c r="W128" s="1"/>
      <c r="X128" s="1"/>
      <c r="Y128" s="1"/>
      <c r="Z128" s="1"/>
      <c r="AA128" s="1"/>
    </row>
    <row r="129" spans="1:27" ht="38.450000000000003" customHeight="1" x14ac:dyDescent="0.3">
      <c r="A129" s="321"/>
      <c r="B129" s="321"/>
      <c r="C129" s="187">
        <v>1</v>
      </c>
      <c r="D129" s="217" t="s">
        <v>237</v>
      </c>
      <c r="E129" s="325"/>
      <c r="F129" s="185"/>
      <c r="G129" s="323"/>
      <c r="H129" s="323"/>
      <c r="I129" s="323"/>
      <c r="J129" s="1"/>
      <c r="K129" s="1"/>
      <c r="L129" s="1"/>
      <c r="M129" s="1"/>
      <c r="N129" s="1"/>
      <c r="O129" s="1"/>
      <c r="P129" s="1"/>
      <c r="Q129" s="1"/>
      <c r="R129" s="1"/>
      <c r="S129" s="1"/>
      <c r="T129" s="1"/>
      <c r="U129" s="1"/>
      <c r="V129" s="1"/>
      <c r="W129" s="1"/>
      <c r="X129" s="1"/>
      <c r="Y129" s="1"/>
      <c r="Z129" s="1"/>
      <c r="AA129" s="1"/>
    </row>
    <row r="130" spans="1:27" ht="31.7" customHeight="1" x14ac:dyDescent="0.3">
      <c r="A130" s="321"/>
      <c r="B130" s="321"/>
      <c r="C130" s="187">
        <v>0</v>
      </c>
      <c r="D130" s="217" t="s">
        <v>236</v>
      </c>
      <c r="E130" s="326"/>
      <c r="F130" s="185"/>
      <c r="G130" s="323"/>
      <c r="H130" s="323"/>
      <c r="I130" s="323"/>
      <c r="J130" s="1"/>
      <c r="K130" s="1"/>
      <c r="L130" s="1"/>
      <c r="M130" s="1"/>
      <c r="N130" s="1"/>
      <c r="O130" s="1"/>
      <c r="P130" s="1"/>
      <c r="Q130" s="1"/>
      <c r="R130" s="1"/>
      <c r="S130" s="1"/>
      <c r="T130" s="1"/>
      <c r="U130" s="1"/>
      <c r="V130" s="1"/>
      <c r="W130" s="1"/>
      <c r="X130" s="1"/>
      <c r="Y130" s="1"/>
      <c r="Z130" s="1"/>
      <c r="AA130" s="1"/>
    </row>
    <row r="131" spans="1:27" ht="13.5" customHeight="1" x14ac:dyDescent="0.3">
      <c r="A131" s="322"/>
      <c r="B131" s="322"/>
      <c r="C131" s="397" t="s">
        <v>21</v>
      </c>
      <c r="D131" s="398"/>
      <c r="E131" s="204">
        <f>IF(OR(E125&gt;4,E125&lt;0), "Salah Isi", E125)</f>
        <v>4</v>
      </c>
      <c r="F131" s="185"/>
      <c r="G131" s="189"/>
      <c r="H131" s="190"/>
      <c r="I131" s="185"/>
      <c r="J131" s="1"/>
      <c r="K131" s="1"/>
      <c r="L131" s="1"/>
      <c r="M131" s="1"/>
      <c r="N131" s="1"/>
      <c r="O131" s="1"/>
      <c r="P131" s="1"/>
      <c r="Q131" s="1"/>
      <c r="R131" s="1"/>
      <c r="S131" s="1"/>
      <c r="T131" s="1"/>
      <c r="U131" s="1"/>
      <c r="V131" s="1"/>
      <c r="W131" s="1"/>
      <c r="X131" s="1"/>
      <c r="Y131" s="1"/>
      <c r="Z131" s="1"/>
      <c r="AA131" s="1"/>
    </row>
    <row r="132" spans="1:27" ht="13.5" customHeight="1" x14ac:dyDescent="0.3">
      <c r="A132" s="207"/>
      <c r="B132" s="208"/>
      <c r="C132" s="208"/>
      <c r="D132" s="208"/>
      <c r="E132" s="208"/>
      <c r="F132" s="208"/>
      <c r="G132" s="208"/>
      <c r="H132" s="208"/>
      <c r="I132" s="208"/>
      <c r="J132" s="1"/>
      <c r="K132" s="1"/>
      <c r="L132" s="1"/>
      <c r="M132" s="1"/>
      <c r="N132" s="1"/>
      <c r="O132" s="1"/>
      <c r="P132" s="1"/>
      <c r="Q132" s="1"/>
      <c r="R132" s="1"/>
      <c r="S132" s="1"/>
      <c r="T132" s="1"/>
      <c r="U132" s="1"/>
      <c r="V132" s="1"/>
      <c r="W132" s="1"/>
      <c r="X132" s="1"/>
      <c r="Y132" s="1"/>
      <c r="Z132" s="1"/>
      <c r="AA132" s="1"/>
    </row>
    <row r="133" spans="1:27" ht="13.5" customHeight="1" x14ac:dyDescent="0.3">
      <c r="A133" s="343">
        <v>14</v>
      </c>
      <c r="B133" s="343" t="s">
        <v>131</v>
      </c>
      <c r="C133" s="405" t="s">
        <v>136</v>
      </c>
      <c r="D133" s="387"/>
      <c r="E133" s="385"/>
      <c r="F133" s="414"/>
      <c r="G133" s="410" t="s">
        <v>121</v>
      </c>
      <c r="H133" s="433"/>
      <c r="I133" s="434"/>
      <c r="J133" s="1"/>
      <c r="K133" s="1"/>
      <c r="L133" s="1"/>
      <c r="M133" s="1"/>
      <c r="N133" s="1"/>
      <c r="O133" s="1"/>
      <c r="P133" s="1"/>
      <c r="Q133" s="1"/>
      <c r="R133" s="1"/>
      <c r="S133" s="1"/>
      <c r="T133" s="1"/>
      <c r="U133" s="1"/>
      <c r="V133" s="1"/>
      <c r="W133" s="1"/>
      <c r="X133" s="1"/>
      <c r="Y133" s="1"/>
      <c r="Z133" s="1"/>
      <c r="AA133" s="1"/>
    </row>
    <row r="134" spans="1:27" ht="13.5" customHeight="1" x14ac:dyDescent="0.3">
      <c r="A134" s="344"/>
      <c r="B134" s="344"/>
      <c r="C134" s="404" t="s">
        <v>28</v>
      </c>
      <c r="D134" s="370"/>
      <c r="E134" s="120">
        <v>100</v>
      </c>
      <c r="F134" s="415"/>
      <c r="G134" s="435"/>
      <c r="H134" s="436"/>
      <c r="I134" s="437"/>
      <c r="J134" s="1"/>
      <c r="K134" s="1"/>
      <c r="L134" s="1"/>
      <c r="M134" s="1"/>
      <c r="N134" s="1"/>
      <c r="O134" s="1"/>
      <c r="P134" s="1"/>
      <c r="Q134" s="1"/>
      <c r="R134" s="1"/>
      <c r="S134" s="1"/>
      <c r="T134" s="1"/>
      <c r="U134" s="1"/>
      <c r="V134" s="1"/>
      <c r="W134" s="1"/>
      <c r="X134" s="1"/>
      <c r="Y134" s="1"/>
      <c r="Z134" s="1"/>
      <c r="AA134" s="1"/>
    </row>
    <row r="135" spans="1:27" ht="15" customHeight="1" x14ac:dyDescent="0.3">
      <c r="A135" s="344"/>
      <c r="B135" s="344"/>
      <c r="C135" s="404" t="s">
        <v>29</v>
      </c>
      <c r="D135" s="370"/>
      <c r="E135" s="120">
        <v>25</v>
      </c>
      <c r="F135" s="415"/>
      <c r="G135" s="435"/>
      <c r="H135" s="436"/>
      <c r="I135" s="437"/>
      <c r="J135" s="1"/>
      <c r="K135" s="1"/>
      <c r="L135" s="1"/>
      <c r="M135" s="1"/>
      <c r="N135" s="1"/>
      <c r="O135" s="1"/>
      <c r="P135" s="1"/>
      <c r="Q135" s="1"/>
      <c r="R135" s="1"/>
      <c r="S135" s="1"/>
      <c r="T135" s="1"/>
      <c r="U135" s="1"/>
      <c r="V135" s="1"/>
      <c r="W135" s="1"/>
      <c r="X135" s="1"/>
      <c r="Y135" s="1"/>
      <c r="Z135" s="1"/>
      <c r="AA135" s="1"/>
    </row>
    <row r="136" spans="1:27" ht="13.5" customHeight="1" x14ac:dyDescent="0.3">
      <c r="A136" s="344"/>
      <c r="B136" s="344"/>
      <c r="C136" s="404" t="s">
        <v>30</v>
      </c>
      <c r="D136" s="370"/>
      <c r="E136" s="121">
        <f>IF(E135=0,0,E134/E135)</f>
        <v>4</v>
      </c>
      <c r="F136" s="415"/>
      <c r="G136" s="435"/>
      <c r="H136" s="436"/>
      <c r="I136" s="437"/>
      <c r="J136" s="1"/>
      <c r="K136" s="1"/>
      <c r="L136" s="1"/>
      <c r="M136" s="1"/>
      <c r="N136" s="1"/>
      <c r="O136" s="1"/>
      <c r="P136" s="1"/>
      <c r="Q136" s="1"/>
      <c r="R136" s="1"/>
      <c r="S136" s="1"/>
      <c r="T136" s="1"/>
      <c r="U136" s="1"/>
      <c r="V136" s="1"/>
      <c r="W136" s="1"/>
      <c r="X136" s="1"/>
      <c r="Y136" s="1"/>
      <c r="Z136" s="1"/>
      <c r="AA136" s="1"/>
    </row>
    <row r="137" spans="1:27" ht="13.5" customHeight="1" x14ac:dyDescent="0.3">
      <c r="A137" s="344"/>
      <c r="B137" s="344"/>
      <c r="C137" s="404" t="s">
        <v>31</v>
      </c>
      <c r="D137" s="370"/>
      <c r="E137" s="120" t="s">
        <v>32</v>
      </c>
      <c r="F137" s="415"/>
      <c r="G137" s="435"/>
      <c r="H137" s="436"/>
      <c r="I137" s="437"/>
      <c r="J137" s="1"/>
      <c r="K137" s="1"/>
      <c r="L137" s="1"/>
      <c r="M137" s="1"/>
      <c r="N137" s="1"/>
      <c r="O137" s="1"/>
      <c r="P137" s="1"/>
      <c r="Q137" s="1"/>
      <c r="R137" s="1"/>
      <c r="S137" s="1"/>
      <c r="T137" s="1"/>
      <c r="U137" s="1"/>
      <c r="V137" s="1"/>
      <c r="W137" s="1"/>
      <c r="X137" s="1"/>
      <c r="Y137" s="1"/>
      <c r="Z137" s="1"/>
      <c r="AA137" s="1"/>
    </row>
    <row r="138" spans="1:27" ht="13.5" customHeight="1" x14ac:dyDescent="0.3">
      <c r="A138" s="368"/>
      <c r="B138" s="368"/>
      <c r="C138" s="397" t="s">
        <v>21</v>
      </c>
      <c r="D138" s="398"/>
      <c r="E138" s="121">
        <f>IF(E137="SD",IF(E136&gt;2,4,IF(E136=2,2.5,IF(E136&gt;1,2,0))),IF(E136&gt;2,3,IF(E136=2,2,IF(E136&gt;1,1.5,0))))</f>
        <v>4</v>
      </c>
      <c r="F138" s="416"/>
      <c r="G138" s="438"/>
      <c r="H138" s="438"/>
      <c r="I138" s="439"/>
      <c r="J138" s="1"/>
      <c r="K138" s="1"/>
      <c r="L138" s="1"/>
      <c r="M138" s="1"/>
      <c r="N138" s="1"/>
      <c r="O138" s="1"/>
      <c r="P138" s="1"/>
      <c r="Q138" s="1"/>
      <c r="R138" s="1"/>
      <c r="S138" s="1"/>
      <c r="T138" s="1"/>
      <c r="U138" s="1"/>
      <c r="V138" s="1"/>
      <c r="W138" s="1"/>
      <c r="X138" s="1"/>
      <c r="Y138" s="1"/>
      <c r="Z138" s="1"/>
      <c r="AA138" s="1"/>
    </row>
    <row r="139" spans="1:27" ht="13.5" customHeight="1" x14ac:dyDescent="0.3">
      <c r="A139" s="412"/>
      <c r="B139" s="387"/>
      <c r="C139" s="387"/>
      <c r="D139" s="387"/>
      <c r="E139" s="387"/>
      <c r="F139" s="394"/>
      <c r="G139" s="387"/>
      <c r="H139" s="387"/>
      <c r="I139" s="370"/>
      <c r="J139" s="1"/>
      <c r="K139" s="1"/>
      <c r="L139" s="1"/>
      <c r="M139" s="1"/>
      <c r="N139" s="1"/>
      <c r="O139" s="1"/>
      <c r="P139" s="1"/>
      <c r="Q139" s="1"/>
      <c r="R139" s="1"/>
      <c r="S139" s="1"/>
      <c r="T139" s="1"/>
      <c r="U139" s="1"/>
      <c r="V139" s="1"/>
      <c r="W139" s="1"/>
      <c r="X139" s="1"/>
      <c r="Y139" s="1"/>
      <c r="Z139" s="1"/>
      <c r="AA139" s="1"/>
    </row>
    <row r="140" spans="1:27" ht="13.5" customHeight="1" x14ac:dyDescent="0.3">
      <c r="A140" s="343">
        <v>15</v>
      </c>
      <c r="B140" s="343" t="s">
        <v>131</v>
      </c>
      <c r="C140" s="405" t="s">
        <v>230</v>
      </c>
      <c r="D140" s="387"/>
      <c r="E140" s="370"/>
      <c r="F140" s="413"/>
      <c r="G140" s="388" t="s">
        <v>123</v>
      </c>
      <c r="H140" s="389"/>
      <c r="I140" s="390"/>
      <c r="J140" s="1"/>
      <c r="K140" s="1"/>
      <c r="L140" s="1"/>
      <c r="M140" s="1"/>
      <c r="N140" s="1"/>
      <c r="O140" s="1"/>
      <c r="P140" s="1"/>
      <c r="Q140" s="1"/>
      <c r="R140" s="1"/>
      <c r="S140" s="1"/>
      <c r="T140" s="1"/>
      <c r="U140" s="1"/>
      <c r="V140" s="1"/>
      <c r="W140" s="1"/>
      <c r="X140" s="1"/>
      <c r="Y140" s="1"/>
      <c r="Z140" s="1"/>
      <c r="AA140" s="1"/>
    </row>
    <row r="141" spans="1:27" ht="13.5" customHeight="1" x14ac:dyDescent="0.3">
      <c r="A141" s="344"/>
      <c r="B141" s="344"/>
      <c r="C141" s="404" t="s">
        <v>34</v>
      </c>
      <c r="D141" s="370"/>
      <c r="E141" s="24">
        <v>120</v>
      </c>
      <c r="F141" s="407"/>
      <c r="G141" s="391"/>
      <c r="H141" s="392"/>
      <c r="I141" s="393"/>
      <c r="J141" s="1"/>
      <c r="K141" s="1"/>
      <c r="L141" s="1"/>
      <c r="M141" s="1"/>
      <c r="N141" s="1"/>
      <c r="O141" s="1"/>
      <c r="P141" s="1"/>
      <c r="Q141" s="1"/>
      <c r="R141" s="1"/>
      <c r="S141" s="1"/>
      <c r="T141" s="1"/>
      <c r="U141" s="1"/>
      <c r="V141" s="1"/>
      <c r="W141" s="1"/>
      <c r="X141" s="1"/>
      <c r="Y141" s="1"/>
      <c r="Z141" s="1"/>
      <c r="AA141" s="1"/>
    </row>
    <row r="142" spans="1:27" ht="13.5" customHeight="1" x14ac:dyDescent="0.3">
      <c r="A142" s="344"/>
      <c r="B142" s="344"/>
      <c r="C142" s="404" t="s">
        <v>29</v>
      </c>
      <c r="D142" s="370"/>
      <c r="E142" s="24">
        <v>10</v>
      </c>
      <c r="F142" s="407"/>
      <c r="G142" s="391"/>
      <c r="H142" s="392"/>
      <c r="I142" s="393"/>
      <c r="J142" s="1"/>
      <c r="K142" s="1"/>
      <c r="L142" s="1"/>
      <c r="M142" s="1"/>
      <c r="N142" s="1"/>
      <c r="O142" s="1"/>
      <c r="P142" s="1"/>
      <c r="Q142" s="1"/>
      <c r="R142" s="1"/>
      <c r="S142" s="1"/>
      <c r="T142" s="1"/>
      <c r="U142" s="1"/>
      <c r="V142" s="1"/>
      <c r="W142" s="1"/>
      <c r="X142" s="1"/>
      <c r="Y142" s="1"/>
      <c r="Z142" s="1"/>
      <c r="AA142" s="1"/>
    </row>
    <row r="143" spans="1:27" ht="13.5" customHeight="1" x14ac:dyDescent="0.3">
      <c r="A143" s="344"/>
      <c r="B143" s="344"/>
      <c r="C143" s="404" t="s">
        <v>35</v>
      </c>
      <c r="D143" s="370"/>
      <c r="E143" s="23">
        <f>IF(E142=0,0,E141/E142)</f>
        <v>12</v>
      </c>
      <c r="F143" s="407"/>
      <c r="G143" s="391"/>
      <c r="H143" s="392"/>
      <c r="I143" s="393"/>
      <c r="J143" s="1"/>
      <c r="K143" s="1"/>
      <c r="L143" s="1"/>
      <c r="M143" s="1"/>
      <c r="N143" s="1"/>
      <c r="O143" s="1"/>
      <c r="P143" s="1"/>
      <c r="Q143" s="1"/>
      <c r="R143" s="1"/>
      <c r="S143" s="1"/>
      <c r="T143" s="1"/>
      <c r="U143" s="1"/>
      <c r="V143" s="1"/>
      <c r="W143" s="1"/>
      <c r="X143" s="1"/>
      <c r="Y143" s="1"/>
      <c r="Z143" s="1"/>
      <c r="AA143" s="1"/>
    </row>
    <row r="144" spans="1:27" ht="13.5" customHeight="1" x14ac:dyDescent="0.3">
      <c r="A144" s="344"/>
      <c r="B144" s="344"/>
      <c r="C144" s="404" t="s">
        <v>31</v>
      </c>
      <c r="D144" s="370"/>
      <c r="E144" s="24" t="s">
        <v>32</v>
      </c>
      <c r="F144" s="407"/>
      <c r="G144" s="391"/>
      <c r="H144" s="392"/>
      <c r="I144" s="393"/>
      <c r="J144" s="1"/>
      <c r="K144" s="1"/>
      <c r="L144" s="1"/>
      <c r="M144" s="1"/>
      <c r="N144" s="1"/>
      <c r="O144" s="1"/>
      <c r="P144" s="1"/>
      <c r="Q144" s="1"/>
      <c r="R144" s="1"/>
      <c r="S144" s="1"/>
      <c r="T144" s="1"/>
      <c r="U144" s="1"/>
      <c r="V144" s="1"/>
      <c r="W144" s="1"/>
      <c r="X144" s="1"/>
      <c r="Y144" s="1"/>
      <c r="Z144" s="1"/>
      <c r="AA144" s="1"/>
    </row>
    <row r="145" spans="1:27" ht="13.5" customHeight="1" x14ac:dyDescent="0.3">
      <c r="A145" s="368"/>
      <c r="B145" s="368"/>
      <c r="C145" s="397" t="s">
        <v>21</v>
      </c>
      <c r="D145" s="398"/>
      <c r="E145" s="23">
        <f>IF(E144="SD",IF(E143&gt;8,4,IF(E143=8,3,IF(E143&gt;4,2,0))),IF(E143&gt;8,3,IF(E143=8,2.5,IF(E143&gt;4,1.5,0))))</f>
        <v>4</v>
      </c>
      <c r="F145" s="407"/>
      <c r="G145" s="374"/>
      <c r="H145" s="394"/>
      <c r="I145" s="395"/>
      <c r="J145" s="1"/>
      <c r="K145" s="1"/>
      <c r="L145" s="1"/>
      <c r="M145" s="1"/>
      <c r="N145" s="1"/>
      <c r="O145" s="1"/>
      <c r="P145" s="1"/>
      <c r="Q145" s="1"/>
      <c r="R145" s="1"/>
      <c r="S145" s="1"/>
      <c r="T145" s="1"/>
      <c r="U145" s="1"/>
      <c r="V145" s="1"/>
      <c r="W145" s="1"/>
      <c r="X145" s="1"/>
      <c r="Y145" s="1"/>
      <c r="Z145" s="1"/>
      <c r="AA145" s="1"/>
    </row>
    <row r="146" spans="1:27" ht="13.5" customHeight="1" x14ac:dyDescent="0.3">
      <c r="A146" s="412"/>
      <c r="B146" s="387"/>
      <c r="C146" s="387"/>
      <c r="D146" s="387"/>
      <c r="E146" s="387"/>
      <c r="F146" s="400"/>
      <c r="G146" s="387"/>
      <c r="H146" s="387"/>
      <c r="I146" s="370"/>
      <c r="J146" s="1"/>
      <c r="K146" s="1"/>
      <c r="L146" s="1"/>
      <c r="M146" s="1"/>
      <c r="N146" s="1"/>
      <c r="O146" s="1"/>
      <c r="P146" s="1"/>
      <c r="Q146" s="1"/>
      <c r="R146" s="1"/>
      <c r="S146" s="1"/>
      <c r="T146" s="1"/>
      <c r="U146" s="1"/>
      <c r="V146" s="1"/>
      <c r="W146" s="1"/>
      <c r="X146" s="1"/>
      <c r="Y146" s="1"/>
      <c r="Z146" s="1"/>
      <c r="AA146" s="1"/>
    </row>
    <row r="147" spans="1:27" ht="33" customHeight="1" x14ac:dyDescent="0.25">
      <c r="A147" s="343">
        <v>16</v>
      </c>
      <c r="B147" s="408" t="s">
        <v>131</v>
      </c>
      <c r="C147" s="405" t="s">
        <v>231</v>
      </c>
      <c r="D147" s="387"/>
      <c r="E147" s="385"/>
      <c r="F147" s="414"/>
      <c r="G147" s="410" t="s">
        <v>124</v>
      </c>
      <c r="H147" s="389"/>
      <c r="I147" s="390"/>
    </row>
    <row r="148" spans="1:27" ht="15" customHeight="1" x14ac:dyDescent="0.25">
      <c r="A148" s="344"/>
      <c r="B148" s="344"/>
      <c r="C148" s="404" t="s">
        <v>36</v>
      </c>
      <c r="D148" s="370"/>
      <c r="E148" s="120" t="s">
        <v>37</v>
      </c>
      <c r="F148" s="415"/>
      <c r="G148" s="401"/>
      <c r="H148" s="392"/>
      <c r="I148" s="393"/>
    </row>
    <row r="149" spans="1:27" ht="15" customHeight="1" x14ac:dyDescent="0.25">
      <c r="A149" s="344"/>
      <c r="B149" s="344"/>
      <c r="C149" s="404" t="s">
        <v>31</v>
      </c>
      <c r="D149" s="370"/>
      <c r="E149" s="120" t="s">
        <v>32</v>
      </c>
      <c r="F149" s="415"/>
      <c r="G149" s="401"/>
      <c r="H149" s="392"/>
      <c r="I149" s="393"/>
    </row>
    <row r="150" spans="1:27" ht="15" customHeight="1" x14ac:dyDescent="0.25">
      <c r="A150" s="368"/>
      <c r="B150" s="368"/>
      <c r="C150" s="397" t="s">
        <v>21</v>
      </c>
      <c r="D150" s="398"/>
      <c r="E150" s="121">
        <f>IF(E148="Tidak Ada",0,IF(E149="SD",4,IF(E149="SW",3,0)))</f>
        <v>4</v>
      </c>
      <c r="F150" s="416"/>
      <c r="G150" s="394"/>
      <c r="H150" s="394"/>
      <c r="I150" s="395"/>
    </row>
    <row r="151" spans="1:27" ht="15" customHeight="1" x14ac:dyDescent="0.25">
      <c r="A151" s="26"/>
      <c r="B151" s="27"/>
      <c r="C151" s="28"/>
      <c r="D151" s="28"/>
      <c r="E151" s="28"/>
      <c r="F151" s="118"/>
      <c r="G151" s="28"/>
      <c r="H151" s="28"/>
      <c r="I151" s="29"/>
    </row>
    <row r="152" spans="1:27" ht="15" customHeight="1" x14ac:dyDescent="0.25">
      <c r="A152" s="343">
        <v>17</v>
      </c>
      <c r="B152" s="343" t="s">
        <v>132</v>
      </c>
      <c r="C152" s="405" t="s">
        <v>135</v>
      </c>
      <c r="D152" s="387"/>
      <c r="E152" s="385"/>
      <c r="F152" s="414"/>
      <c r="G152" s="410" t="s">
        <v>122</v>
      </c>
      <c r="H152" s="389"/>
      <c r="I152" s="390"/>
    </row>
    <row r="153" spans="1:27" ht="15" customHeight="1" x14ac:dyDescent="0.25">
      <c r="A153" s="344"/>
      <c r="B153" s="344"/>
      <c r="C153" s="404" t="s">
        <v>38</v>
      </c>
      <c r="D153" s="370"/>
      <c r="E153" s="120">
        <v>90</v>
      </c>
      <c r="F153" s="415"/>
      <c r="G153" s="401"/>
      <c r="H153" s="392"/>
      <c r="I153" s="393"/>
    </row>
    <row r="154" spans="1:27" ht="15" customHeight="1" x14ac:dyDescent="0.25">
      <c r="A154" s="344"/>
      <c r="B154" s="344"/>
      <c r="C154" s="404" t="s">
        <v>29</v>
      </c>
      <c r="D154" s="370"/>
      <c r="E154" s="120">
        <v>10</v>
      </c>
      <c r="F154" s="415"/>
      <c r="G154" s="401"/>
      <c r="H154" s="392"/>
      <c r="I154" s="393"/>
    </row>
    <row r="155" spans="1:27" ht="15" customHeight="1" x14ac:dyDescent="0.25">
      <c r="A155" s="344"/>
      <c r="B155" s="344"/>
      <c r="C155" s="404" t="s">
        <v>39</v>
      </c>
      <c r="D155" s="370"/>
      <c r="E155" s="121">
        <f>IF(E154=0,0,E153/E154)</f>
        <v>9</v>
      </c>
      <c r="F155" s="415"/>
      <c r="G155" s="401"/>
      <c r="H155" s="392"/>
      <c r="I155" s="393"/>
    </row>
    <row r="156" spans="1:27" ht="15" customHeight="1" x14ac:dyDescent="0.25">
      <c r="A156" s="344"/>
      <c r="B156" s="344"/>
      <c r="C156" s="404" t="s">
        <v>31</v>
      </c>
      <c r="D156" s="370"/>
      <c r="E156" s="120" t="s">
        <v>32</v>
      </c>
      <c r="F156" s="415"/>
      <c r="G156" s="401"/>
      <c r="H156" s="392"/>
      <c r="I156" s="393"/>
    </row>
    <row r="157" spans="1:27" ht="15" customHeight="1" x14ac:dyDescent="0.25">
      <c r="A157" s="368"/>
      <c r="B157" s="368"/>
      <c r="C157" s="397" t="s">
        <v>21</v>
      </c>
      <c r="D157" s="398"/>
      <c r="E157" s="121">
        <f>IF(E156="SD",IF(E155&gt;8,4,IF(E155&gt;6,3,IF(E155=6,2,0))),IF(E155&gt;8,3,IF(E155&gt;6,2.5,IF(E155=6,1.5,0))))</f>
        <v>4</v>
      </c>
      <c r="F157" s="416"/>
      <c r="G157" s="394"/>
      <c r="H157" s="394"/>
      <c r="I157" s="395"/>
    </row>
    <row r="158" spans="1:27" ht="15" customHeight="1" x14ac:dyDescent="0.25">
      <c r="A158" s="26"/>
      <c r="B158" s="27"/>
      <c r="C158" s="28"/>
      <c r="D158" s="28"/>
      <c r="E158" s="28"/>
      <c r="F158" s="118"/>
      <c r="G158" s="28"/>
      <c r="H158" s="28"/>
      <c r="I158" s="29"/>
    </row>
    <row r="159" spans="1:27" ht="15" customHeight="1" x14ac:dyDescent="0.3">
      <c r="A159" s="343">
        <v>18</v>
      </c>
      <c r="B159" s="343" t="s">
        <v>132</v>
      </c>
      <c r="C159" s="405" t="s">
        <v>134</v>
      </c>
      <c r="D159" s="370"/>
      <c r="E159" s="122"/>
      <c r="F159" s="123"/>
      <c r="G159" s="410" t="s">
        <v>125</v>
      </c>
      <c r="H159" s="389"/>
      <c r="I159" s="390"/>
    </row>
    <row r="160" spans="1:27" ht="26.45" customHeight="1" x14ac:dyDescent="0.3">
      <c r="A160" s="344"/>
      <c r="B160" s="344"/>
      <c r="C160" s="404" t="s">
        <v>245</v>
      </c>
      <c r="D160" s="370"/>
      <c r="E160" s="120">
        <v>0</v>
      </c>
      <c r="F160" s="124"/>
      <c r="G160" s="401"/>
      <c r="H160" s="392"/>
      <c r="I160" s="393"/>
    </row>
    <row r="161" spans="1:9" s="224" customFormat="1" ht="26.45" customHeight="1" x14ac:dyDescent="0.3">
      <c r="A161" s="407"/>
      <c r="B161" s="407"/>
      <c r="C161" s="404" t="s">
        <v>246</v>
      </c>
      <c r="D161" s="406"/>
      <c r="E161" s="120">
        <v>1</v>
      </c>
      <c r="F161" s="124"/>
      <c r="G161" s="401"/>
      <c r="H161" s="392"/>
      <c r="I161" s="411"/>
    </row>
    <row r="162" spans="1:9" ht="15" customHeight="1" x14ac:dyDescent="0.3">
      <c r="A162" s="368"/>
      <c r="B162" s="368"/>
      <c r="C162" s="397" t="s">
        <v>21</v>
      </c>
      <c r="D162" s="398"/>
      <c r="E162" s="121">
        <f>MAX(2,(3*E160+4*E161)/(E160+E161))</f>
        <v>4</v>
      </c>
      <c r="F162" s="125"/>
      <c r="G162" s="394"/>
      <c r="H162" s="394"/>
      <c r="I162" s="395"/>
    </row>
    <row r="163" spans="1:9" ht="15" customHeight="1" x14ac:dyDescent="0.25">
      <c r="A163" s="26"/>
      <c r="B163" s="27"/>
      <c r="C163" s="28"/>
      <c r="D163" s="28"/>
      <c r="E163" s="28"/>
      <c r="F163" s="118"/>
      <c r="G163" s="28"/>
      <c r="H163" s="28"/>
      <c r="I163" s="29"/>
    </row>
    <row r="164" spans="1:9" ht="15" customHeight="1" x14ac:dyDescent="0.3">
      <c r="A164" s="343">
        <v>19</v>
      </c>
      <c r="B164" s="343" t="s">
        <v>132</v>
      </c>
      <c r="C164" s="405" t="s">
        <v>264</v>
      </c>
      <c r="D164" s="387"/>
      <c r="E164" s="385"/>
      <c r="F164" s="123"/>
      <c r="G164" s="410" t="s">
        <v>126</v>
      </c>
      <c r="H164" s="389"/>
      <c r="I164" s="390"/>
    </row>
    <row r="165" spans="1:9" ht="15" customHeight="1" x14ac:dyDescent="0.3">
      <c r="A165" s="344"/>
      <c r="B165" s="344"/>
      <c r="C165" s="404" t="s">
        <v>245</v>
      </c>
      <c r="D165" s="370"/>
      <c r="E165" s="121">
        <f>hitung_F1B!Q15</f>
        <v>1</v>
      </c>
      <c r="F165" s="124"/>
      <c r="G165" s="401"/>
      <c r="H165" s="392"/>
      <c r="I165" s="393"/>
    </row>
    <row r="166" spans="1:9" ht="27" customHeight="1" x14ac:dyDescent="0.3">
      <c r="A166" s="344"/>
      <c r="B166" s="344"/>
      <c r="C166" s="404" t="s">
        <v>246</v>
      </c>
      <c r="D166" s="406"/>
      <c r="E166" s="276">
        <f>hitung_F1B!R15</f>
        <v>1</v>
      </c>
      <c r="F166" s="124"/>
      <c r="G166" s="401"/>
      <c r="H166" s="392"/>
      <c r="I166" s="393"/>
    </row>
    <row r="167" spans="1:9" ht="15" customHeight="1" x14ac:dyDescent="0.3">
      <c r="A167" s="368"/>
      <c r="B167" s="368"/>
      <c r="C167" s="397" t="s">
        <v>21</v>
      </c>
      <c r="D167" s="398"/>
      <c r="E167" s="121">
        <f>(3*E165+4*E166)/(E165+E166)</f>
        <v>3.5</v>
      </c>
      <c r="F167" s="125"/>
      <c r="G167" s="394"/>
      <c r="H167" s="394"/>
      <c r="I167" s="395"/>
    </row>
    <row r="168" spans="1:9" ht="15" customHeight="1" x14ac:dyDescent="0.25">
      <c r="A168" s="399"/>
      <c r="B168" s="400"/>
      <c r="C168" s="400"/>
      <c r="D168" s="400"/>
      <c r="E168" s="400"/>
      <c r="F168" s="401"/>
      <c r="G168" s="400"/>
      <c r="H168" s="400"/>
      <c r="I168" s="402"/>
    </row>
    <row r="169" spans="1:9" ht="15" customHeight="1" x14ac:dyDescent="0.25">
      <c r="A169" s="403"/>
      <c r="B169" s="392"/>
      <c r="C169" s="392"/>
      <c r="D169" s="392"/>
      <c r="E169" s="392"/>
      <c r="F169" s="392"/>
      <c r="G169" s="392"/>
      <c r="H169" s="392"/>
      <c r="I169" s="393"/>
    </row>
    <row r="170" spans="1:9" ht="15" customHeight="1" x14ac:dyDescent="0.25">
      <c r="A170" s="396"/>
      <c r="B170" s="387"/>
      <c r="C170" s="387"/>
      <c r="D170" s="387"/>
      <c r="E170" s="387"/>
      <c r="F170" s="394"/>
      <c r="G170" s="387"/>
      <c r="H170" s="387"/>
      <c r="I170" s="370"/>
    </row>
    <row r="171" spans="1:9" ht="15" customHeight="1" x14ac:dyDescent="0.3">
      <c r="A171" s="33"/>
      <c r="B171" s="386" t="s">
        <v>42</v>
      </c>
      <c r="C171" s="387"/>
      <c r="D171" s="387"/>
      <c r="E171" s="387"/>
      <c r="F171" s="387"/>
      <c r="G171" s="387"/>
      <c r="H171" s="387"/>
      <c r="I171" s="370"/>
    </row>
    <row r="172" spans="1:9" ht="15" customHeight="1" x14ac:dyDescent="0.25">
      <c r="A172" s="34"/>
      <c r="B172" s="388" t="s">
        <v>218</v>
      </c>
      <c r="C172" s="389"/>
      <c r="D172" s="389"/>
      <c r="E172" s="389"/>
      <c r="F172" s="389"/>
      <c r="G172" s="389"/>
      <c r="H172" s="389"/>
      <c r="I172" s="390"/>
    </row>
    <row r="173" spans="1:9" ht="15" customHeight="1" x14ac:dyDescent="0.25">
      <c r="A173" s="34"/>
      <c r="B173" s="391"/>
      <c r="C173" s="392"/>
      <c r="D173" s="392"/>
      <c r="E173" s="392"/>
      <c r="F173" s="392"/>
      <c r="G173" s="392"/>
      <c r="H173" s="392"/>
      <c r="I173" s="393"/>
    </row>
    <row r="174" spans="1:9" ht="15" customHeight="1" x14ac:dyDescent="0.25">
      <c r="A174" s="34"/>
      <c r="B174" s="391"/>
      <c r="C174" s="392"/>
      <c r="D174" s="392"/>
      <c r="E174" s="392"/>
      <c r="F174" s="392"/>
      <c r="G174" s="392"/>
      <c r="H174" s="392"/>
      <c r="I174" s="393"/>
    </row>
    <row r="175" spans="1:9" ht="15" customHeight="1" x14ac:dyDescent="0.25">
      <c r="A175" s="34"/>
      <c r="B175" s="391"/>
      <c r="C175" s="392"/>
      <c r="D175" s="392"/>
      <c r="E175" s="392"/>
      <c r="F175" s="392"/>
      <c r="G175" s="392"/>
      <c r="H175" s="392"/>
      <c r="I175" s="393"/>
    </row>
    <row r="176" spans="1:9" ht="15" customHeight="1" x14ac:dyDescent="0.25">
      <c r="A176" s="34"/>
      <c r="B176" s="391"/>
      <c r="C176" s="392"/>
      <c r="D176" s="392"/>
      <c r="E176" s="392"/>
      <c r="F176" s="392"/>
      <c r="G176" s="392"/>
      <c r="H176" s="392"/>
      <c r="I176" s="393"/>
    </row>
    <row r="177" spans="1:9" ht="15" customHeight="1" x14ac:dyDescent="0.25">
      <c r="A177" s="34"/>
      <c r="B177" s="391"/>
      <c r="C177" s="392"/>
      <c r="D177" s="392"/>
      <c r="E177" s="392"/>
      <c r="F177" s="392"/>
      <c r="G177" s="392"/>
      <c r="H177" s="392"/>
      <c r="I177" s="393"/>
    </row>
    <row r="178" spans="1:9" ht="15" customHeight="1" x14ac:dyDescent="0.25">
      <c r="A178" s="34"/>
      <c r="B178" s="374"/>
      <c r="C178" s="394"/>
      <c r="D178" s="394"/>
      <c r="E178" s="394"/>
      <c r="F178" s="394"/>
      <c r="G178" s="394"/>
      <c r="H178" s="394"/>
      <c r="I178" s="395"/>
    </row>
    <row r="179" spans="1:9" ht="15" customHeight="1" x14ac:dyDescent="0.3">
      <c r="A179" s="34"/>
      <c r="B179" s="35"/>
      <c r="C179" s="1"/>
      <c r="D179" s="1"/>
      <c r="E179" s="36"/>
      <c r="F179" s="119"/>
      <c r="G179" s="35"/>
      <c r="H179" s="35"/>
      <c r="I179" s="1"/>
    </row>
    <row r="180" spans="1:9" ht="15" customHeight="1" x14ac:dyDescent="0.3">
      <c r="A180" s="34"/>
      <c r="B180" s="35"/>
      <c r="C180" s="1"/>
      <c r="D180" s="1"/>
      <c r="E180" s="36"/>
      <c r="F180" s="119"/>
      <c r="G180" s="35"/>
      <c r="H180" s="35"/>
      <c r="I180" s="1"/>
    </row>
    <row r="181" spans="1:9" ht="15" customHeight="1" x14ac:dyDescent="0.3">
      <c r="A181" s="34"/>
      <c r="B181" s="35"/>
      <c r="C181" s="1"/>
      <c r="D181" s="1"/>
      <c r="E181" s="36"/>
      <c r="F181" s="119"/>
      <c r="G181" s="35"/>
      <c r="H181" s="35"/>
      <c r="I181" s="1"/>
    </row>
    <row r="182" spans="1:9" ht="15" customHeight="1" x14ac:dyDescent="0.3">
      <c r="A182" s="34"/>
      <c r="B182" s="35"/>
      <c r="C182" s="1"/>
      <c r="D182" s="1"/>
      <c r="E182" s="36"/>
      <c r="F182" s="119"/>
      <c r="G182" s="35"/>
      <c r="H182" s="35"/>
      <c r="I182" s="1"/>
    </row>
    <row r="183" spans="1:9" ht="15" customHeight="1" x14ac:dyDescent="0.3">
      <c r="A183" s="34"/>
      <c r="B183" s="35"/>
      <c r="C183" s="1"/>
      <c r="D183" s="1"/>
      <c r="E183" s="36"/>
      <c r="F183" s="119"/>
      <c r="G183" s="35"/>
      <c r="H183" s="35"/>
      <c r="I183" s="1"/>
    </row>
    <row r="184" spans="1:9" ht="15" customHeight="1" x14ac:dyDescent="0.3">
      <c r="A184" s="34"/>
      <c r="B184" s="35"/>
      <c r="C184" s="1"/>
      <c r="D184" s="1"/>
      <c r="E184" s="36"/>
      <c r="F184" s="119"/>
      <c r="G184" s="35"/>
      <c r="H184" s="35"/>
      <c r="I184" s="1"/>
    </row>
    <row r="185" spans="1:9" ht="15" customHeight="1" x14ac:dyDescent="0.3">
      <c r="A185" s="34"/>
      <c r="B185" s="35"/>
      <c r="C185" s="1"/>
      <c r="D185" s="1"/>
      <c r="E185" s="36"/>
      <c r="F185" s="119"/>
      <c r="G185" s="35"/>
      <c r="H185" s="35"/>
      <c r="I185" s="1"/>
    </row>
    <row r="186" spans="1:9" ht="15" customHeight="1" x14ac:dyDescent="0.3">
      <c r="A186" s="34"/>
      <c r="B186" s="35"/>
      <c r="C186" s="1"/>
      <c r="D186" s="1"/>
      <c r="E186" s="36"/>
      <c r="F186" s="119"/>
      <c r="G186" s="35"/>
      <c r="H186" s="35"/>
      <c r="I186" s="1"/>
    </row>
    <row r="187" spans="1:9" ht="15" customHeight="1" x14ac:dyDescent="0.3">
      <c r="A187" s="34"/>
      <c r="B187" s="35"/>
      <c r="C187" s="1"/>
      <c r="D187" s="1"/>
      <c r="E187" s="36"/>
      <c r="F187" s="119"/>
      <c r="G187" s="35"/>
      <c r="H187" s="35"/>
      <c r="I187" s="1"/>
    </row>
    <row r="188" spans="1:9" ht="15" customHeight="1" x14ac:dyDescent="0.3">
      <c r="A188" s="34"/>
      <c r="B188" s="35"/>
      <c r="C188" s="1"/>
      <c r="D188" s="1"/>
      <c r="E188" s="36"/>
      <c r="F188" s="119"/>
      <c r="G188" s="35"/>
      <c r="H188" s="35"/>
      <c r="I188" s="1"/>
    </row>
    <row r="189" spans="1:9" ht="15" customHeight="1" x14ac:dyDescent="0.3">
      <c r="A189" s="34"/>
      <c r="B189" s="35"/>
      <c r="C189" s="1"/>
      <c r="D189" s="1"/>
      <c r="E189" s="36"/>
      <c r="F189" s="119"/>
      <c r="G189" s="35"/>
      <c r="H189" s="35"/>
      <c r="I189" s="1"/>
    </row>
    <row r="190" spans="1:9" ht="15" customHeight="1" x14ac:dyDescent="0.3">
      <c r="A190" s="34"/>
      <c r="B190" s="35"/>
      <c r="C190" s="1"/>
      <c r="D190" s="1"/>
      <c r="E190" s="36"/>
      <c r="F190" s="119"/>
      <c r="G190" s="35"/>
      <c r="H190" s="35"/>
      <c r="I190" s="1"/>
    </row>
    <row r="191" spans="1:9" ht="15" customHeight="1" x14ac:dyDescent="0.3">
      <c r="A191" s="34"/>
      <c r="B191" s="35"/>
      <c r="C191" s="1"/>
      <c r="D191" s="1"/>
      <c r="E191" s="36"/>
      <c r="F191" s="119"/>
      <c r="G191" s="35"/>
      <c r="H191" s="35"/>
      <c r="I191" s="1"/>
    </row>
    <row r="192" spans="1:9" ht="15" customHeight="1" x14ac:dyDescent="0.3">
      <c r="A192" s="34"/>
      <c r="B192" s="35"/>
      <c r="C192" s="1"/>
      <c r="D192" s="1"/>
      <c r="E192" s="36"/>
      <c r="F192" s="119"/>
      <c r="G192" s="35"/>
      <c r="H192" s="35"/>
      <c r="I192" s="1"/>
    </row>
    <row r="193" spans="1:9" ht="15" customHeight="1" x14ac:dyDescent="0.3">
      <c r="A193" s="34"/>
      <c r="B193" s="35"/>
      <c r="C193" s="1"/>
      <c r="D193" s="1"/>
      <c r="E193" s="36"/>
      <c r="F193" s="119"/>
      <c r="G193" s="35"/>
      <c r="H193" s="35"/>
      <c r="I193" s="1"/>
    </row>
    <row r="194" spans="1:9" ht="15" customHeight="1" x14ac:dyDescent="0.3">
      <c r="A194" s="34"/>
      <c r="B194" s="35"/>
      <c r="C194" s="1"/>
      <c r="D194" s="1"/>
      <c r="E194" s="36"/>
      <c r="F194" s="119"/>
      <c r="G194" s="35"/>
      <c r="H194" s="35"/>
      <c r="I194" s="1"/>
    </row>
    <row r="195" spans="1:9" ht="15" customHeight="1" x14ac:dyDescent="0.3">
      <c r="A195" s="34"/>
      <c r="B195" s="35"/>
      <c r="C195" s="1"/>
      <c r="D195" s="1"/>
      <c r="E195" s="36"/>
      <c r="F195" s="119"/>
      <c r="G195" s="35"/>
      <c r="H195" s="35"/>
      <c r="I195" s="1"/>
    </row>
    <row r="196" spans="1:9" ht="15" customHeight="1" x14ac:dyDescent="0.3">
      <c r="A196" s="34"/>
      <c r="B196" s="35"/>
      <c r="C196" s="1"/>
      <c r="D196" s="1"/>
      <c r="E196" s="36"/>
      <c r="F196" s="119"/>
      <c r="G196" s="35"/>
      <c r="H196" s="35"/>
      <c r="I196" s="1"/>
    </row>
    <row r="197" spans="1:9" ht="15" customHeight="1" x14ac:dyDescent="0.3">
      <c r="A197" s="34"/>
      <c r="B197" s="35"/>
      <c r="C197" s="1"/>
      <c r="D197" s="1"/>
      <c r="E197" s="36"/>
      <c r="F197" s="119"/>
      <c r="G197" s="35"/>
      <c r="H197" s="35"/>
      <c r="I197" s="1"/>
    </row>
    <row r="198" spans="1:9" ht="15" customHeight="1" x14ac:dyDescent="0.3">
      <c r="A198" s="34"/>
      <c r="B198" s="35"/>
      <c r="C198" s="1"/>
      <c r="D198" s="1"/>
      <c r="E198" s="36"/>
      <c r="F198" s="119"/>
      <c r="G198" s="35"/>
      <c r="H198" s="35"/>
      <c r="I198" s="1"/>
    </row>
    <row r="199" spans="1:9" ht="15" customHeight="1" x14ac:dyDescent="0.3">
      <c r="A199" s="34"/>
      <c r="B199" s="35"/>
      <c r="C199" s="1"/>
      <c r="D199" s="1"/>
      <c r="E199" s="36"/>
      <c r="F199" s="119"/>
      <c r="G199" s="35"/>
      <c r="H199" s="35"/>
      <c r="I199" s="1"/>
    </row>
    <row r="200" spans="1:9" ht="15" customHeight="1" x14ac:dyDescent="0.3">
      <c r="A200" s="34"/>
      <c r="B200" s="35"/>
      <c r="C200" s="1"/>
      <c r="D200" s="1"/>
      <c r="E200" s="36"/>
      <c r="F200" s="119"/>
      <c r="G200" s="35"/>
      <c r="H200" s="35"/>
      <c r="I200" s="1"/>
    </row>
    <row r="201" spans="1:9" ht="15" customHeight="1" x14ac:dyDescent="0.3">
      <c r="A201" s="34"/>
      <c r="B201" s="35"/>
      <c r="C201" s="1"/>
      <c r="D201" s="1"/>
      <c r="E201" s="36"/>
      <c r="F201" s="119"/>
      <c r="G201" s="35"/>
      <c r="H201" s="35"/>
      <c r="I201" s="1"/>
    </row>
    <row r="202" spans="1:9" ht="15" customHeight="1" x14ac:dyDescent="0.3">
      <c r="A202" s="34"/>
      <c r="B202" s="35"/>
      <c r="C202" s="1"/>
      <c r="D202" s="1"/>
      <c r="E202" s="36"/>
      <c r="F202" s="119"/>
      <c r="G202" s="35"/>
      <c r="H202" s="35"/>
      <c r="I202" s="1"/>
    </row>
    <row r="203" spans="1:9" ht="15" customHeight="1" x14ac:dyDescent="0.3">
      <c r="A203" s="34"/>
      <c r="B203" s="35"/>
      <c r="C203" s="1"/>
      <c r="D203" s="1"/>
      <c r="E203" s="36"/>
      <c r="F203" s="119"/>
      <c r="G203" s="35"/>
      <c r="H203" s="35"/>
      <c r="I203" s="1"/>
    </row>
    <row r="204" spans="1:9" ht="15" customHeight="1" x14ac:dyDescent="0.3">
      <c r="A204" s="34"/>
      <c r="B204" s="35"/>
      <c r="C204" s="1"/>
      <c r="D204" s="1"/>
      <c r="E204" s="36"/>
      <c r="F204" s="119"/>
      <c r="G204" s="35"/>
      <c r="H204" s="35"/>
      <c r="I204" s="1"/>
    </row>
    <row r="205" spans="1:9" ht="15" customHeight="1" x14ac:dyDescent="0.3">
      <c r="A205" s="34"/>
      <c r="B205" s="35"/>
      <c r="C205" s="1"/>
      <c r="D205" s="1"/>
      <c r="E205" s="36"/>
      <c r="F205" s="119"/>
      <c r="G205" s="35"/>
      <c r="H205" s="35"/>
      <c r="I205" s="1"/>
    </row>
    <row r="206" spans="1:9" ht="15" customHeight="1" x14ac:dyDescent="0.3">
      <c r="A206" s="34"/>
      <c r="B206" s="35"/>
      <c r="C206" s="1"/>
      <c r="D206" s="1"/>
      <c r="E206" s="36"/>
      <c r="F206" s="119"/>
      <c r="G206" s="35"/>
      <c r="H206" s="35"/>
      <c r="I206" s="1"/>
    </row>
    <row r="207" spans="1:9" ht="15" customHeight="1" x14ac:dyDescent="0.3">
      <c r="A207" s="34"/>
      <c r="B207" s="35"/>
      <c r="C207" s="1"/>
      <c r="D207" s="1"/>
      <c r="E207" s="36"/>
      <c r="F207" s="119"/>
      <c r="G207" s="35"/>
      <c r="H207" s="35"/>
      <c r="I207" s="1"/>
    </row>
    <row r="208" spans="1:9" ht="15" customHeight="1" x14ac:dyDescent="0.3">
      <c r="A208" s="34"/>
      <c r="B208" s="35"/>
      <c r="C208" s="1"/>
      <c r="D208" s="1"/>
      <c r="E208" s="36"/>
      <c r="F208" s="119"/>
      <c r="G208" s="35"/>
      <c r="H208" s="35"/>
      <c r="I208" s="1"/>
    </row>
    <row r="209" spans="1:9" ht="15" customHeight="1" x14ac:dyDescent="0.3">
      <c r="A209" s="34"/>
      <c r="B209" s="35"/>
      <c r="C209" s="1"/>
      <c r="D209" s="1"/>
      <c r="E209" s="36"/>
      <c r="F209" s="119"/>
      <c r="G209" s="35"/>
      <c r="H209" s="35"/>
      <c r="I209" s="1"/>
    </row>
    <row r="210" spans="1:9" ht="15" customHeight="1" x14ac:dyDescent="0.3">
      <c r="A210" s="34"/>
      <c r="B210" s="35"/>
      <c r="C210" s="1"/>
      <c r="D210" s="1"/>
      <c r="E210" s="36"/>
      <c r="F210" s="119"/>
      <c r="G210" s="35"/>
      <c r="H210" s="35"/>
      <c r="I210" s="1"/>
    </row>
    <row r="211" spans="1:9" ht="15" customHeight="1" x14ac:dyDescent="0.3">
      <c r="A211" s="34"/>
      <c r="B211" s="35"/>
      <c r="C211" s="1"/>
      <c r="D211" s="1"/>
      <c r="E211" s="36"/>
      <c r="F211" s="119"/>
      <c r="G211" s="35"/>
      <c r="H211" s="35"/>
      <c r="I211" s="1"/>
    </row>
    <row r="212" spans="1:9" ht="15" customHeight="1" x14ac:dyDescent="0.3">
      <c r="A212" s="34"/>
      <c r="B212" s="35"/>
      <c r="C212" s="1"/>
      <c r="D212" s="1"/>
      <c r="E212" s="36"/>
      <c r="F212" s="119"/>
      <c r="G212" s="35"/>
      <c r="H212" s="35"/>
      <c r="I212" s="1"/>
    </row>
    <row r="213" spans="1:9" ht="15" customHeight="1" x14ac:dyDescent="0.3">
      <c r="A213" s="34"/>
      <c r="B213" s="35"/>
      <c r="C213" s="1"/>
      <c r="D213" s="1"/>
      <c r="E213" s="36"/>
      <c r="F213" s="119"/>
      <c r="G213" s="35"/>
      <c r="H213" s="35"/>
      <c r="I213" s="1"/>
    </row>
    <row r="214" spans="1:9" ht="15" customHeight="1" x14ac:dyDescent="0.3">
      <c r="A214" s="34"/>
      <c r="B214" s="35"/>
      <c r="C214" s="1"/>
      <c r="D214" s="1"/>
      <c r="E214" s="36"/>
      <c r="F214" s="119"/>
      <c r="G214" s="35"/>
      <c r="H214" s="35"/>
      <c r="I214" s="1"/>
    </row>
    <row r="215" spans="1:9" ht="15" customHeight="1" x14ac:dyDescent="0.3">
      <c r="A215" s="34"/>
      <c r="B215" s="35"/>
      <c r="C215" s="1"/>
      <c r="D215" s="1"/>
      <c r="E215" s="36"/>
      <c r="F215" s="119"/>
      <c r="G215" s="35"/>
      <c r="H215" s="35"/>
      <c r="I215" s="1"/>
    </row>
    <row r="216" spans="1:9" ht="15" customHeight="1" x14ac:dyDescent="0.3">
      <c r="A216" s="34"/>
      <c r="B216" s="35"/>
      <c r="C216" s="1"/>
      <c r="D216" s="1"/>
      <c r="E216" s="36"/>
      <c r="F216" s="119"/>
      <c r="G216" s="35"/>
      <c r="H216" s="35"/>
      <c r="I216" s="1"/>
    </row>
    <row r="217" spans="1:9" ht="15" customHeight="1" x14ac:dyDescent="0.3">
      <c r="A217" s="34"/>
      <c r="B217" s="35"/>
      <c r="C217" s="1"/>
      <c r="D217" s="1"/>
      <c r="E217" s="36"/>
      <c r="F217" s="119" t="s">
        <v>32</v>
      </c>
      <c r="G217" s="35"/>
      <c r="H217" s="35"/>
      <c r="I217" s="1"/>
    </row>
    <row r="218" spans="1:9" ht="15" customHeight="1" x14ac:dyDescent="0.3">
      <c r="A218" s="34"/>
      <c r="B218" s="35"/>
      <c r="C218" s="1"/>
      <c r="D218" s="1"/>
      <c r="E218" s="36"/>
      <c r="F218" s="119" t="s">
        <v>44</v>
      </c>
      <c r="G218" s="35"/>
      <c r="H218" s="35"/>
      <c r="I218" s="1"/>
    </row>
    <row r="219" spans="1:9" ht="15" customHeight="1" x14ac:dyDescent="0.3">
      <c r="A219" s="34"/>
      <c r="B219" s="35"/>
      <c r="C219" s="1"/>
      <c r="D219" s="1"/>
      <c r="E219" s="36"/>
      <c r="F219" s="119" t="s">
        <v>37</v>
      </c>
      <c r="G219" s="35"/>
      <c r="H219" s="35"/>
      <c r="I219" s="1"/>
    </row>
    <row r="220" spans="1:9" ht="15" customHeight="1" x14ac:dyDescent="0.3">
      <c r="A220" s="34"/>
      <c r="B220" s="35"/>
      <c r="C220" s="1"/>
      <c r="D220" s="1"/>
      <c r="E220" s="36"/>
      <c r="F220" s="119" t="s">
        <v>43</v>
      </c>
      <c r="G220" s="35"/>
      <c r="H220" s="35"/>
      <c r="I220" s="1"/>
    </row>
    <row r="221" spans="1:9" ht="15" customHeight="1" x14ac:dyDescent="0.3">
      <c r="A221" s="34"/>
      <c r="B221" s="35"/>
      <c r="C221" s="1"/>
      <c r="D221" s="1"/>
      <c r="E221" s="36"/>
      <c r="F221" s="119" t="s">
        <v>41</v>
      </c>
      <c r="G221" s="35"/>
      <c r="H221" s="35"/>
      <c r="I221" s="1"/>
    </row>
    <row r="222" spans="1:9" ht="15" customHeight="1" x14ac:dyDescent="0.3">
      <c r="A222" s="34"/>
      <c r="B222" s="35"/>
      <c r="C222" s="1"/>
      <c r="D222" s="1"/>
      <c r="E222" s="36"/>
      <c r="F222" s="119" t="s">
        <v>45</v>
      </c>
      <c r="G222" s="35"/>
      <c r="H222" s="35"/>
      <c r="I222" s="1"/>
    </row>
    <row r="223" spans="1:9" ht="15" customHeight="1" x14ac:dyDescent="0.3">
      <c r="A223" s="34"/>
      <c r="B223" s="35"/>
      <c r="C223" s="1"/>
      <c r="D223" s="1"/>
      <c r="E223" s="36"/>
      <c r="F223" s="119" t="s">
        <v>40</v>
      </c>
      <c r="G223" s="35"/>
      <c r="H223" s="35"/>
      <c r="I223" s="1"/>
    </row>
  </sheetData>
  <mergeCells count="159">
    <mergeCell ref="C148:D148"/>
    <mergeCell ref="C140:E140"/>
    <mergeCell ref="C147:E147"/>
    <mergeCell ref="C152:E152"/>
    <mergeCell ref="C150:D150"/>
    <mergeCell ref="E108:E112"/>
    <mergeCell ref="A54:A61"/>
    <mergeCell ref="B54:B60"/>
    <mergeCell ref="C54:D55"/>
    <mergeCell ref="E55:E60"/>
    <mergeCell ref="C61:D61"/>
    <mergeCell ref="A140:A145"/>
    <mergeCell ref="B140:B145"/>
    <mergeCell ref="C141:D141"/>
    <mergeCell ref="C142:D142"/>
    <mergeCell ref="C144:D144"/>
    <mergeCell ref="C145:D145"/>
    <mergeCell ref="C143:D143"/>
    <mergeCell ref="A147:A150"/>
    <mergeCell ref="C95:D95"/>
    <mergeCell ref="C136:D136"/>
    <mergeCell ref="C97:E97"/>
    <mergeCell ref="C105:D105"/>
    <mergeCell ref="B97:B105"/>
    <mergeCell ref="B133:B138"/>
    <mergeCell ref="G133:I138"/>
    <mergeCell ref="C135:D135"/>
    <mergeCell ref="F89:F95"/>
    <mergeCell ref="G54:I60"/>
    <mergeCell ref="C89:D89"/>
    <mergeCell ref="C137:D137"/>
    <mergeCell ref="C138:D138"/>
    <mergeCell ref="F133:F138"/>
    <mergeCell ref="C107:D107"/>
    <mergeCell ref="C113:D113"/>
    <mergeCell ref="C115:E115"/>
    <mergeCell ref="C123:D123"/>
    <mergeCell ref="C125:D125"/>
    <mergeCell ref="C131:D131"/>
    <mergeCell ref="B89:B95"/>
    <mergeCell ref="C133:E133"/>
    <mergeCell ref="C134:D134"/>
    <mergeCell ref="G89:I94"/>
    <mergeCell ref="G79:I85"/>
    <mergeCell ref="B115:B123"/>
    <mergeCell ref="B79:B86"/>
    <mergeCell ref="E117:E122"/>
    <mergeCell ref="C116:D117"/>
    <mergeCell ref="A2:I2"/>
    <mergeCell ref="A1:I1"/>
    <mergeCell ref="A11:C11"/>
    <mergeCell ref="G17:I17"/>
    <mergeCell ref="A3:D3"/>
    <mergeCell ref="A4:C4"/>
    <mergeCell ref="A5:C5"/>
    <mergeCell ref="A6:C6"/>
    <mergeCell ref="A7:C7"/>
    <mergeCell ref="A12:C12"/>
    <mergeCell ref="A13:C13"/>
    <mergeCell ref="A14:C14"/>
    <mergeCell ref="C17:D17"/>
    <mergeCell ref="A8:C8"/>
    <mergeCell ref="A10:C10"/>
    <mergeCell ref="B147:B150"/>
    <mergeCell ref="A164:A167"/>
    <mergeCell ref="B164:B167"/>
    <mergeCell ref="C160:D160"/>
    <mergeCell ref="A88:I88"/>
    <mergeCell ref="G140:I145"/>
    <mergeCell ref="G152:I157"/>
    <mergeCell ref="G159:I162"/>
    <mergeCell ref="G147:I150"/>
    <mergeCell ref="C156:D156"/>
    <mergeCell ref="C157:D157"/>
    <mergeCell ref="A146:I146"/>
    <mergeCell ref="G164:I167"/>
    <mergeCell ref="F140:F145"/>
    <mergeCell ref="F147:F150"/>
    <mergeCell ref="F152:F157"/>
    <mergeCell ref="C149:D149"/>
    <mergeCell ref="C153:D153"/>
    <mergeCell ref="C154:D154"/>
    <mergeCell ref="A139:I139"/>
    <mergeCell ref="A96:I96"/>
    <mergeCell ref="A133:A138"/>
    <mergeCell ref="G107:I112"/>
    <mergeCell ref="G116:I122"/>
    <mergeCell ref="B171:I171"/>
    <mergeCell ref="B172:I178"/>
    <mergeCell ref="A170:I170"/>
    <mergeCell ref="C167:D167"/>
    <mergeCell ref="A168:I168"/>
    <mergeCell ref="A152:A157"/>
    <mergeCell ref="A169:I169"/>
    <mergeCell ref="C155:D155"/>
    <mergeCell ref="C162:D162"/>
    <mergeCell ref="C159:D159"/>
    <mergeCell ref="C164:E164"/>
    <mergeCell ref="C166:D166"/>
    <mergeCell ref="C165:D165"/>
    <mergeCell ref="B159:B162"/>
    <mergeCell ref="C161:D161"/>
    <mergeCell ref="A159:A162"/>
    <mergeCell ref="B152:B157"/>
    <mergeCell ref="A18:A26"/>
    <mergeCell ref="A27:A39"/>
    <mergeCell ref="G41:I41"/>
    <mergeCell ref="C39:D39"/>
    <mergeCell ref="A71:A77"/>
    <mergeCell ref="B71:B77"/>
    <mergeCell ref="C71:D71"/>
    <mergeCell ref="C77:D77"/>
    <mergeCell ref="C24:D24"/>
    <mergeCell ref="C25:D25"/>
    <mergeCell ref="C26:D26"/>
    <mergeCell ref="B33:B39"/>
    <mergeCell ref="G43:I43"/>
    <mergeCell ref="C41:D41"/>
    <mergeCell ref="C43:D43"/>
    <mergeCell ref="C23:D23"/>
    <mergeCell ref="C33:D33"/>
    <mergeCell ref="G71:I76"/>
    <mergeCell ref="C19:D19"/>
    <mergeCell ref="C20:D20"/>
    <mergeCell ref="C21:D21"/>
    <mergeCell ref="C22:D22"/>
    <mergeCell ref="G18:I25"/>
    <mergeCell ref="C27:D27"/>
    <mergeCell ref="G27:I39"/>
    <mergeCell ref="G98:I104"/>
    <mergeCell ref="C98:D99"/>
    <mergeCell ref="C79:D79"/>
    <mergeCell ref="C80:D80"/>
    <mergeCell ref="C86:D86"/>
    <mergeCell ref="A89:A95"/>
    <mergeCell ref="A97:A105"/>
    <mergeCell ref="E28:E32"/>
    <mergeCell ref="B27:B32"/>
    <mergeCell ref="A63:A70"/>
    <mergeCell ref="B63:B69"/>
    <mergeCell ref="C63:D64"/>
    <mergeCell ref="E64:E69"/>
    <mergeCell ref="G63:I69"/>
    <mergeCell ref="G45:I51"/>
    <mergeCell ref="E46:E51"/>
    <mergeCell ref="C45:D46"/>
    <mergeCell ref="B45:B52"/>
    <mergeCell ref="A45:A52"/>
    <mergeCell ref="C70:D70"/>
    <mergeCell ref="C52:D52"/>
    <mergeCell ref="A125:A131"/>
    <mergeCell ref="B125:B131"/>
    <mergeCell ref="G125:I130"/>
    <mergeCell ref="E126:E130"/>
    <mergeCell ref="A107:A113"/>
    <mergeCell ref="B107:B113"/>
    <mergeCell ref="A115:A123"/>
    <mergeCell ref="A79:A86"/>
    <mergeCell ref="E80:E85"/>
  </mergeCells>
  <conditionalFormatting sqref="E26">
    <cfRule type="cellIs" dxfId="15" priority="1" operator="equal">
      <formula>"Memenuhi"</formula>
    </cfRule>
    <cfRule type="containsText" dxfId="14" priority="2" operator="containsText" text="Tidak">
      <formula>NOT(ISERROR(SEARCH("Tidak",E26)))</formula>
    </cfRule>
  </conditionalFormatting>
  <dataValidations count="6">
    <dataValidation type="list" allowBlank="1" showErrorMessage="1" sqref="E137 E144 E149 E156" xr:uid="{00000000-0002-0000-0100-000000000000}">
      <formula1>$F$217:$F$218</formula1>
    </dataValidation>
    <dataValidation type="list" allowBlank="1" showErrorMessage="1" sqref="E148 E19:E25" xr:uid="{00000000-0002-0000-0100-000001000000}">
      <formula1>$F$219:$F$220</formula1>
    </dataValidation>
    <dataValidation type="list" allowBlank="1" showInputMessage="1" showErrorMessage="1" sqref="E18" xr:uid="{00000000-0002-0000-0100-000002000000}">
      <formula1>$AA$19:$AA$20</formula1>
    </dataValidation>
    <dataValidation type="decimal" showInputMessage="1" showErrorMessage="1" sqref="E27" xr:uid="{00000000-0002-0000-0100-000003000000}">
      <formula1>0</formula1>
      <formula2>4</formula2>
    </dataValidation>
    <dataValidation type="decimal" allowBlank="1" showInputMessage="1" showErrorMessage="1" sqref="E33" xr:uid="{00000000-0002-0000-0100-000004000000}">
      <formula1>0</formula1>
      <formula2>4</formula2>
    </dataValidation>
    <dataValidation type="list" allowBlank="1" showErrorMessage="1" sqref="E41 E43" xr:uid="{00000000-0002-0000-0100-000005000000}">
      <formula1>$AA$39:$AA$40</formula1>
    </dataValidation>
  </dataValidations>
  <pageMargins left="0.7" right="0.7" top="0.75" bottom="0.75" header="0" footer="0"/>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80"/>
  <sheetViews>
    <sheetView showWhiteSpace="0" zoomScaleNormal="100" workbookViewId="0">
      <selection activeCell="U10" sqref="U10"/>
    </sheetView>
  </sheetViews>
  <sheetFormatPr defaultColWidth="14.42578125" defaultRowHeight="15" customHeight="1" x14ac:dyDescent="0.25"/>
  <cols>
    <col min="1" max="1" width="7.140625" customWidth="1"/>
    <col min="2" max="2" width="30.42578125" customWidth="1"/>
    <col min="3" max="3" width="9.140625" customWidth="1"/>
    <col min="4" max="4" width="14.42578125" style="138" customWidth="1"/>
    <col min="5" max="5" width="15.140625" style="142" customWidth="1"/>
    <col min="6" max="6" width="15.5703125" style="138" customWidth="1"/>
    <col min="7" max="7" width="8.42578125" style="138" customWidth="1"/>
    <col min="8" max="8" width="14.42578125" style="138" customWidth="1"/>
    <col min="9" max="9" width="10.5703125" style="138" customWidth="1"/>
    <col min="10" max="10" width="13.42578125" style="138" customWidth="1"/>
    <col min="11" max="11" width="8.140625" style="138" customWidth="1"/>
    <col min="12" max="12" width="6.42578125" style="138" customWidth="1"/>
    <col min="13" max="13" width="8.140625" customWidth="1"/>
    <col min="14" max="14" width="6.42578125" customWidth="1"/>
    <col min="15" max="16" width="8" customWidth="1"/>
    <col min="17" max="18" width="10.42578125" customWidth="1"/>
    <col min="19" max="19" width="13.140625" customWidth="1"/>
    <col min="20" max="20" width="13.140625" style="230" customWidth="1"/>
    <col min="21" max="21" width="11.5703125" customWidth="1"/>
    <col min="22" max="22" width="13.5703125" customWidth="1"/>
    <col min="23" max="23" width="13.42578125" customWidth="1"/>
    <col min="24" max="24" width="30.5703125" customWidth="1"/>
    <col min="25" max="30" width="8.42578125" customWidth="1"/>
    <col min="31" max="31" width="8.42578125" hidden="1" customWidth="1"/>
    <col min="33" max="33" width="0" hidden="1" customWidth="1"/>
  </cols>
  <sheetData>
    <row r="1" spans="1:33" ht="13.5" customHeight="1" x14ac:dyDescent="0.25">
      <c r="A1" s="150" t="s">
        <v>46</v>
      </c>
      <c r="B1" s="144"/>
      <c r="C1" s="144"/>
      <c r="D1" s="144"/>
      <c r="E1" s="162"/>
      <c r="F1" s="144"/>
      <c r="G1" s="144"/>
      <c r="H1" s="144"/>
      <c r="I1" s="144"/>
      <c r="J1" s="144"/>
      <c r="K1" s="144"/>
      <c r="L1" s="144"/>
      <c r="M1" s="144"/>
      <c r="N1" s="144"/>
      <c r="O1" s="144"/>
      <c r="P1" s="144"/>
      <c r="Q1" s="144"/>
      <c r="R1" s="144"/>
      <c r="S1" s="144"/>
      <c r="T1" s="162"/>
      <c r="U1" s="144"/>
      <c r="V1" s="144"/>
      <c r="W1" s="144"/>
      <c r="X1" s="144"/>
      <c r="Y1" s="144"/>
      <c r="Z1" s="145"/>
      <c r="AA1" s="37"/>
      <c r="AB1" s="37"/>
      <c r="AC1" s="37"/>
      <c r="AD1" s="37"/>
      <c r="AE1" s="37"/>
    </row>
    <row r="2" spans="1:33" ht="13.5" customHeight="1" x14ac:dyDescent="0.25">
      <c r="A2" s="146" t="s">
        <v>47</v>
      </c>
      <c r="B2" s="144"/>
      <c r="C2" s="144"/>
      <c r="D2" s="144"/>
      <c r="E2" s="162"/>
      <c r="F2" s="144"/>
      <c r="G2" s="144"/>
      <c r="H2" s="144"/>
      <c r="I2" s="144"/>
      <c r="J2" s="144"/>
      <c r="K2" s="144"/>
      <c r="L2" s="144"/>
      <c r="M2" s="144"/>
      <c r="N2" s="144"/>
      <c r="O2" s="144"/>
      <c r="P2" s="144"/>
      <c r="Q2" s="144"/>
      <c r="R2" s="144"/>
      <c r="S2" s="144"/>
      <c r="T2" s="162"/>
      <c r="U2" s="144"/>
      <c r="V2" s="144"/>
      <c r="W2" s="144"/>
      <c r="X2" s="144"/>
      <c r="Y2" s="144"/>
      <c r="Z2" s="145"/>
      <c r="AA2" s="37"/>
      <c r="AB2" s="37"/>
      <c r="AC2" s="37"/>
      <c r="AD2" s="37"/>
      <c r="AE2" s="37"/>
    </row>
    <row r="3" spans="1:33" ht="18" customHeight="1" x14ac:dyDescent="0.25">
      <c r="A3" s="38"/>
      <c r="B3" s="149"/>
      <c r="C3" s="38"/>
      <c r="D3" s="39" t="s">
        <v>48</v>
      </c>
      <c r="E3" s="39"/>
      <c r="F3" s="40" t="s">
        <v>49</v>
      </c>
      <c r="G3" s="40" t="s">
        <v>50</v>
      </c>
      <c r="H3" s="40"/>
      <c r="I3" s="40"/>
      <c r="J3" s="40"/>
      <c r="K3" s="38"/>
      <c r="L3" s="38"/>
      <c r="M3" s="38"/>
      <c r="N3" s="38"/>
      <c r="O3" s="38"/>
      <c r="P3" s="38"/>
      <c r="Q3" s="38"/>
      <c r="R3" s="38"/>
      <c r="S3" s="38"/>
      <c r="T3" s="38"/>
      <c r="U3" s="38"/>
      <c r="V3" s="38"/>
      <c r="W3" s="38"/>
      <c r="X3" s="38"/>
      <c r="Y3" s="41"/>
      <c r="Z3" s="41"/>
      <c r="AA3" s="37"/>
      <c r="AB3" s="37"/>
      <c r="AC3" s="37"/>
      <c r="AD3" s="37"/>
      <c r="AE3" s="37"/>
    </row>
    <row r="4" spans="1:33" ht="18" customHeight="1" x14ac:dyDescent="0.25">
      <c r="A4" s="42" t="s">
        <v>51</v>
      </c>
      <c r="B4" s="42"/>
      <c r="C4" s="42"/>
      <c r="D4" s="38"/>
      <c r="E4" s="38"/>
      <c r="F4" s="41"/>
      <c r="G4" s="41"/>
      <c r="H4" s="41"/>
      <c r="I4" s="41"/>
      <c r="J4" s="41"/>
      <c r="K4" s="42"/>
      <c r="L4" s="38"/>
      <c r="M4" s="38"/>
      <c r="N4" s="38"/>
      <c r="O4" s="38"/>
      <c r="P4" s="38"/>
      <c r="Q4" s="38"/>
      <c r="R4" s="38"/>
      <c r="S4" s="38"/>
      <c r="T4" s="38"/>
      <c r="U4" s="38"/>
      <c r="V4" s="38"/>
      <c r="W4" s="38"/>
      <c r="X4" s="42"/>
      <c r="Y4" s="41"/>
      <c r="Z4" s="41"/>
      <c r="AA4" s="37"/>
      <c r="AB4" s="37"/>
      <c r="AC4" s="37"/>
      <c r="AD4" s="37"/>
      <c r="AE4" s="37"/>
    </row>
    <row r="5" spans="1:33" ht="18.7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37"/>
      <c r="AB5" s="37"/>
      <c r="AC5" s="37"/>
      <c r="AD5" s="37"/>
      <c r="AE5" s="37"/>
      <c r="AG5" s="293" t="s">
        <v>48</v>
      </c>
    </row>
    <row r="6" spans="1:33" ht="18" customHeight="1" x14ac:dyDescent="0.25">
      <c r="A6" s="462" t="s">
        <v>52</v>
      </c>
      <c r="B6" s="231">
        <v>1</v>
      </c>
      <c r="C6" s="231">
        <v>2</v>
      </c>
      <c r="D6" s="139">
        <v>3</v>
      </c>
      <c r="E6" s="163">
        <v>4</v>
      </c>
      <c r="F6" s="286">
        <v>5</v>
      </c>
      <c r="G6" s="285">
        <v>6</v>
      </c>
      <c r="H6" s="44">
        <v>7</v>
      </c>
      <c r="I6" s="44">
        <v>8</v>
      </c>
      <c r="J6" s="44">
        <v>9</v>
      </c>
      <c r="K6" s="465">
        <v>10</v>
      </c>
      <c r="L6" s="466"/>
      <c r="M6" s="465">
        <v>11</v>
      </c>
      <c r="N6" s="466"/>
      <c r="O6" s="465">
        <v>12</v>
      </c>
      <c r="P6" s="466"/>
      <c r="Q6" s="43">
        <v>13</v>
      </c>
      <c r="R6" s="43">
        <v>14</v>
      </c>
      <c r="S6" s="43">
        <v>15</v>
      </c>
      <c r="T6" s="43">
        <v>16</v>
      </c>
      <c r="U6" s="43">
        <v>17</v>
      </c>
      <c r="V6" s="44">
        <v>18</v>
      </c>
      <c r="W6" s="44">
        <v>17</v>
      </c>
      <c r="X6" s="459" t="s">
        <v>55</v>
      </c>
      <c r="Y6" s="459" t="s">
        <v>56</v>
      </c>
      <c r="Z6" s="459" t="s">
        <v>57</v>
      </c>
      <c r="AA6" s="37"/>
      <c r="AB6" s="37"/>
      <c r="AC6" s="37"/>
      <c r="AD6" s="37"/>
      <c r="AE6" s="37"/>
      <c r="AG6" s="293" t="s">
        <v>49</v>
      </c>
    </row>
    <row r="7" spans="1:33" ht="18" customHeight="1" x14ac:dyDescent="0.25">
      <c r="A7" s="463"/>
      <c r="B7" s="462" t="s">
        <v>53</v>
      </c>
      <c r="C7" s="462" t="s">
        <v>54</v>
      </c>
      <c r="D7" s="283">
        <v>1</v>
      </c>
      <c r="E7" s="164" t="s">
        <v>271</v>
      </c>
      <c r="F7" s="151" t="s">
        <v>272</v>
      </c>
      <c r="G7" s="152" t="s">
        <v>273</v>
      </c>
      <c r="H7" s="147" t="s">
        <v>97</v>
      </c>
      <c r="I7" s="44" t="s">
        <v>33</v>
      </c>
      <c r="J7" s="44" t="s">
        <v>97</v>
      </c>
      <c r="K7" s="465" t="s">
        <v>33</v>
      </c>
      <c r="L7" s="466"/>
      <c r="M7" s="465" t="s">
        <v>274</v>
      </c>
      <c r="N7" s="466"/>
      <c r="O7" s="465">
        <v>2.4</v>
      </c>
      <c r="P7" s="466"/>
      <c r="Q7" s="43" t="s">
        <v>132</v>
      </c>
      <c r="R7" s="43" t="s">
        <v>132</v>
      </c>
      <c r="S7" s="43" t="s">
        <v>132</v>
      </c>
      <c r="T7" s="43" t="s">
        <v>132</v>
      </c>
      <c r="U7" s="43" t="s">
        <v>132</v>
      </c>
      <c r="V7" s="44" t="s">
        <v>133</v>
      </c>
      <c r="W7" s="44" t="s">
        <v>131</v>
      </c>
      <c r="X7" s="460"/>
      <c r="Y7" s="460"/>
      <c r="Z7" s="460"/>
      <c r="AA7" s="37"/>
      <c r="AB7" s="37"/>
      <c r="AC7" s="37"/>
      <c r="AD7" s="37"/>
      <c r="AE7" s="37"/>
      <c r="AG7" s="293" t="s">
        <v>50</v>
      </c>
    </row>
    <row r="8" spans="1:33" ht="103.7" customHeight="1" x14ac:dyDescent="0.25">
      <c r="A8" s="463"/>
      <c r="B8" s="463"/>
      <c r="C8" s="463"/>
      <c r="D8" s="284" t="s">
        <v>64</v>
      </c>
      <c r="E8" s="282" t="s">
        <v>162</v>
      </c>
      <c r="F8" s="287" t="s">
        <v>163</v>
      </c>
      <c r="G8" s="148" t="s">
        <v>65</v>
      </c>
      <c r="H8" s="459" t="s">
        <v>66</v>
      </c>
      <c r="I8" s="459" t="s">
        <v>67</v>
      </c>
      <c r="J8" s="459" t="s">
        <v>68</v>
      </c>
      <c r="K8" s="467" t="s">
        <v>58</v>
      </c>
      <c r="L8" s="466"/>
      <c r="M8" s="467" t="s">
        <v>59</v>
      </c>
      <c r="N8" s="466"/>
      <c r="O8" s="467" t="s">
        <v>138</v>
      </c>
      <c r="P8" s="466"/>
      <c r="Q8" s="459" t="s">
        <v>275</v>
      </c>
      <c r="R8" s="459" t="s">
        <v>276</v>
      </c>
      <c r="S8" s="459" t="s">
        <v>60</v>
      </c>
      <c r="T8" s="459" t="s">
        <v>265</v>
      </c>
      <c r="U8" s="459" t="s">
        <v>61</v>
      </c>
      <c r="V8" s="45" t="s">
        <v>62</v>
      </c>
      <c r="W8" s="45" t="s">
        <v>63</v>
      </c>
      <c r="X8" s="460"/>
      <c r="Y8" s="460"/>
      <c r="Z8" s="460"/>
      <c r="AA8" s="46"/>
      <c r="AB8" s="46"/>
      <c r="AC8" s="46"/>
      <c r="AD8" s="46"/>
      <c r="AE8" s="46"/>
    </row>
    <row r="9" spans="1:33" ht="22.5" customHeight="1" x14ac:dyDescent="0.25">
      <c r="A9" s="464"/>
      <c r="B9" s="463"/>
      <c r="C9" s="463"/>
      <c r="D9" s="148" t="s">
        <v>21</v>
      </c>
      <c r="E9" s="165" t="s">
        <v>21</v>
      </c>
      <c r="F9" s="289" t="s">
        <v>21</v>
      </c>
      <c r="G9" s="290" t="s">
        <v>21</v>
      </c>
      <c r="H9" s="461"/>
      <c r="I9" s="461"/>
      <c r="J9" s="461"/>
      <c r="K9" s="45" t="s">
        <v>69</v>
      </c>
      <c r="L9" s="45" t="s">
        <v>21</v>
      </c>
      <c r="M9" s="45" t="s">
        <v>69</v>
      </c>
      <c r="N9" s="45" t="s">
        <v>21</v>
      </c>
      <c r="O9" s="45" t="s">
        <v>69</v>
      </c>
      <c r="P9" s="45" t="s">
        <v>21</v>
      </c>
      <c r="Q9" s="461"/>
      <c r="R9" s="461"/>
      <c r="S9" s="461"/>
      <c r="T9" s="470"/>
      <c r="U9" s="461"/>
      <c r="V9" s="45" t="s">
        <v>21</v>
      </c>
      <c r="W9" s="45" t="s">
        <v>21</v>
      </c>
      <c r="X9" s="461"/>
      <c r="Y9" s="461"/>
      <c r="Z9" s="461"/>
      <c r="AA9" s="46"/>
      <c r="AB9" s="46"/>
      <c r="AC9" s="46"/>
      <c r="AD9" s="46"/>
      <c r="AE9" s="46" t="s">
        <v>37</v>
      </c>
      <c r="AG9" s="292" t="s">
        <v>166</v>
      </c>
    </row>
    <row r="10" spans="1:33" ht="30" customHeight="1" x14ac:dyDescent="0.25">
      <c r="A10" s="47" t="s">
        <v>70</v>
      </c>
      <c r="B10" s="48" t="s">
        <v>71</v>
      </c>
      <c r="C10" s="49" t="s">
        <v>50</v>
      </c>
      <c r="D10" s="53">
        <v>2</v>
      </c>
      <c r="E10" s="166">
        <v>2</v>
      </c>
      <c r="F10" s="288">
        <v>2</v>
      </c>
      <c r="G10" s="167">
        <v>2</v>
      </c>
      <c r="H10" s="53" t="s">
        <v>37</v>
      </c>
      <c r="I10" s="53" t="s">
        <v>37</v>
      </c>
      <c r="J10" s="53" t="s">
        <v>37</v>
      </c>
      <c r="K10" s="49">
        <v>2</v>
      </c>
      <c r="L10" s="50" t="str">
        <f t="shared" ref="L10:L13" si="0">IF(K10&gt;=2,"Ya","Tidak")</f>
        <v>Ya</v>
      </c>
      <c r="M10" s="51">
        <v>2</v>
      </c>
      <c r="N10" s="50" t="str">
        <f t="shared" ref="N10:N13" si="1">IF(M10&gt;=2,"Ya","Tidak")</f>
        <v>Ya</v>
      </c>
      <c r="O10" s="51">
        <v>1</v>
      </c>
      <c r="P10" s="50" t="str">
        <f>IF(C10="U","Ya",IF(O10&gt;0,"Ya","Tidak"))</f>
        <v>Ya</v>
      </c>
      <c r="Q10" s="51">
        <v>1</v>
      </c>
      <c r="R10" s="51">
        <v>1</v>
      </c>
      <c r="S10" s="51">
        <v>2</v>
      </c>
      <c r="T10" s="277" t="s">
        <v>166</v>
      </c>
      <c r="U10" s="52">
        <f t="shared" ref="U10:U13" si="2">IF(Q10+R10&gt;=2,IF(S10&gt;=2,2/3*MIN(S10,5)+2/3,0),0)</f>
        <v>2</v>
      </c>
      <c r="V10" s="53">
        <v>2</v>
      </c>
      <c r="W10" s="53">
        <v>2</v>
      </c>
      <c r="X10" s="48"/>
      <c r="Y10" s="54" t="str">
        <f>IF(AND(L10="Ya",N10="Ya",P10="Ya",T10="Sesuai",U10&gt;0,OR(C10="U",AND(C10="V",H10="Ada",J10="Ada"),AND(C10="K",H10="Ada",J10="Ada",I10="Ada"))),"Ya","Tidak")</f>
        <v>Ya</v>
      </c>
      <c r="Z10" s="55">
        <f>AVERAGE(D10:G10,U10:W10)</f>
        <v>2</v>
      </c>
      <c r="AA10" s="56" t="s">
        <v>72</v>
      </c>
      <c r="AB10" s="37"/>
      <c r="AC10" s="37"/>
      <c r="AD10" s="37"/>
      <c r="AE10" s="37" t="s">
        <v>43</v>
      </c>
      <c r="AG10" s="292" t="s">
        <v>167</v>
      </c>
    </row>
    <row r="11" spans="1:33" ht="30" customHeight="1" x14ac:dyDescent="0.25">
      <c r="A11" s="47" t="s">
        <v>73</v>
      </c>
      <c r="B11" s="48" t="s">
        <v>74</v>
      </c>
      <c r="C11" s="49" t="s">
        <v>48</v>
      </c>
      <c r="D11" s="53">
        <v>0</v>
      </c>
      <c r="E11" s="166">
        <v>0</v>
      </c>
      <c r="F11" s="168">
        <v>0</v>
      </c>
      <c r="G11" s="167">
        <v>0</v>
      </c>
      <c r="H11" s="53" t="s">
        <v>37</v>
      </c>
      <c r="I11" s="53" t="s">
        <v>43</v>
      </c>
      <c r="J11" s="53" t="s">
        <v>37</v>
      </c>
      <c r="K11" s="49">
        <v>0</v>
      </c>
      <c r="L11" s="50" t="str">
        <f t="shared" si="0"/>
        <v>Tidak</v>
      </c>
      <c r="M11" s="51">
        <v>0</v>
      </c>
      <c r="N11" s="50" t="str">
        <f t="shared" si="1"/>
        <v>Tidak</v>
      </c>
      <c r="O11" s="51">
        <v>0</v>
      </c>
      <c r="P11" s="50" t="str">
        <f>IF(C11="U","Ya",IF(O11&gt;0,"Ya","Tidak"))</f>
        <v>Ya</v>
      </c>
      <c r="Q11" s="51">
        <v>0</v>
      </c>
      <c r="R11" s="51">
        <v>0</v>
      </c>
      <c r="S11" s="51">
        <v>0</v>
      </c>
      <c r="T11" s="277" t="s">
        <v>167</v>
      </c>
      <c r="U11" s="52">
        <f t="shared" si="2"/>
        <v>0</v>
      </c>
      <c r="V11" s="53">
        <v>0</v>
      </c>
      <c r="W11" s="53">
        <v>0</v>
      </c>
      <c r="X11" s="48"/>
      <c r="Y11" s="54" t="str">
        <f t="shared" ref="Y11:Y14" si="3">IF(AND(L11="Ya",N11="Ya",P11="Ya",T11="Sesuai",U11&gt;0,OR(C11="U",AND(C11="V",H11="Ada",J11="Ada"),AND(C11="K",H11="Ada",J11="Ada",I11="Ada"))),"Ya","Tidak")</f>
        <v>Tidak</v>
      </c>
      <c r="Z11" s="55">
        <f t="shared" ref="Z11:Z13" si="4">AVERAGE(D11:G11,U11:W11)</f>
        <v>0</v>
      </c>
      <c r="AA11" s="56" t="s">
        <v>75</v>
      </c>
      <c r="AB11" s="37"/>
      <c r="AC11" s="37"/>
      <c r="AD11" s="37"/>
      <c r="AE11" s="37"/>
    </row>
    <row r="12" spans="1:33" ht="30" customHeight="1" x14ac:dyDescent="0.25">
      <c r="A12" s="47" t="s">
        <v>76</v>
      </c>
      <c r="B12" s="48" t="s">
        <v>77</v>
      </c>
      <c r="C12" s="49" t="s">
        <v>48</v>
      </c>
      <c r="D12" s="53">
        <v>0</v>
      </c>
      <c r="E12" s="166">
        <v>0</v>
      </c>
      <c r="F12" s="168">
        <v>0</v>
      </c>
      <c r="G12" s="167">
        <v>0</v>
      </c>
      <c r="H12" s="53" t="s">
        <v>37</v>
      </c>
      <c r="I12" s="53" t="s">
        <v>43</v>
      </c>
      <c r="J12" s="53" t="s">
        <v>37</v>
      </c>
      <c r="K12" s="49">
        <v>0</v>
      </c>
      <c r="L12" s="50" t="str">
        <f t="shared" si="0"/>
        <v>Tidak</v>
      </c>
      <c r="M12" s="51">
        <v>0</v>
      </c>
      <c r="N12" s="50" t="str">
        <f t="shared" si="1"/>
        <v>Tidak</v>
      </c>
      <c r="O12" s="51">
        <v>0</v>
      </c>
      <c r="P12" s="50" t="str">
        <f>IF(C12="U","Ya",IF(O12&gt;0,"Ya","Tidak"))</f>
        <v>Ya</v>
      </c>
      <c r="Q12" s="51">
        <v>0</v>
      </c>
      <c r="R12" s="51">
        <v>0</v>
      </c>
      <c r="S12" s="51">
        <v>0</v>
      </c>
      <c r="T12" s="277" t="s">
        <v>166</v>
      </c>
      <c r="U12" s="52">
        <f t="shared" si="2"/>
        <v>0</v>
      </c>
      <c r="V12" s="53">
        <v>0</v>
      </c>
      <c r="W12" s="53">
        <v>0</v>
      </c>
      <c r="X12" s="48"/>
      <c r="Y12" s="54" t="str">
        <f t="shared" si="3"/>
        <v>Tidak</v>
      </c>
      <c r="Z12" s="55">
        <f t="shared" si="4"/>
        <v>0</v>
      </c>
      <c r="AA12" s="37"/>
      <c r="AB12" s="37"/>
      <c r="AC12" s="37"/>
      <c r="AD12" s="37"/>
      <c r="AE12" s="37"/>
    </row>
    <row r="13" spans="1:33" ht="30" customHeight="1" x14ac:dyDescent="0.25">
      <c r="A13" s="47" t="s">
        <v>78</v>
      </c>
      <c r="B13" s="48" t="s">
        <v>79</v>
      </c>
      <c r="C13" s="49" t="s">
        <v>48</v>
      </c>
      <c r="D13" s="53">
        <v>0</v>
      </c>
      <c r="E13" s="166">
        <v>0</v>
      </c>
      <c r="F13" s="168">
        <v>0</v>
      </c>
      <c r="G13" s="167">
        <v>0</v>
      </c>
      <c r="H13" s="53" t="s">
        <v>37</v>
      </c>
      <c r="I13" s="53" t="s">
        <v>43</v>
      </c>
      <c r="J13" s="53" t="s">
        <v>37</v>
      </c>
      <c r="K13" s="49">
        <v>0</v>
      </c>
      <c r="L13" s="50" t="str">
        <f t="shared" si="0"/>
        <v>Tidak</v>
      </c>
      <c r="M13" s="51">
        <v>0</v>
      </c>
      <c r="N13" s="50" t="str">
        <f t="shared" si="1"/>
        <v>Tidak</v>
      </c>
      <c r="O13" s="51">
        <v>0</v>
      </c>
      <c r="P13" s="50" t="str">
        <f>IF(C13="U","Ya",IF(O13&gt;0,"Ya","Tidak"))</f>
        <v>Ya</v>
      </c>
      <c r="Q13" s="51">
        <v>0</v>
      </c>
      <c r="R13" s="51">
        <v>0</v>
      </c>
      <c r="S13" s="51">
        <v>0</v>
      </c>
      <c r="T13" s="277" t="s">
        <v>166</v>
      </c>
      <c r="U13" s="52">
        <f t="shared" si="2"/>
        <v>0</v>
      </c>
      <c r="V13" s="53">
        <v>0</v>
      </c>
      <c r="W13" s="53">
        <v>0</v>
      </c>
      <c r="X13" s="48"/>
      <c r="Y13" s="54" t="str">
        <f t="shared" si="3"/>
        <v>Tidak</v>
      </c>
      <c r="Z13" s="55">
        <f t="shared" si="4"/>
        <v>0</v>
      </c>
      <c r="AA13" s="37"/>
      <c r="AB13" s="37"/>
      <c r="AC13" s="37"/>
      <c r="AD13" s="37"/>
      <c r="AE13" s="37"/>
    </row>
    <row r="14" spans="1:33" ht="30" customHeight="1" x14ac:dyDescent="0.25">
      <c r="A14" s="47" t="s">
        <v>80</v>
      </c>
      <c r="B14" s="48"/>
      <c r="C14" s="49"/>
      <c r="D14" s="53"/>
      <c r="E14" s="166"/>
      <c r="F14" s="168"/>
      <c r="G14" s="167"/>
      <c r="H14" s="53"/>
      <c r="I14" s="53"/>
      <c r="J14" s="53"/>
      <c r="K14" s="49"/>
      <c r="L14" s="50"/>
      <c r="M14" s="51"/>
      <c r="N14" s="50"/>
      <c r="O14" s="51"/>
      <c r="P14" s="50"/>
      <c r="Q14" s="239"/>
      <c r="R14" s="239"/>
      <c r="S14" s="239"/>
      <c r="T14" s="277" t="s">
        <v>167</v>
      </c>
      <c r="U14" s="240"/>
      <c r="V14" s="53"/>
      <c r="W14" s="53"/>
      <c r="X14" s="48"/>
      <c r="Y14" s="54" t="str">
        <f t="shared" si="3"/>
        <v>Tidak</v>
      </c>
      <c r="Z14" s="55"/>
      <c r="AA14" s="37"/>
      <c r="AB14" s="37"/>
      <c r="AC14" s="37"/>
      <c r="AD14" s="37"/>
      <c r="AE14" s="37"/>
    </row>
    <row r="15" spans="1:33" ht="30" customHeight="1" x14ac:dyDescent="0.25">
      <c r="A15" s="57"/>
      <c r="B15" s="468"/>
      <c r="C15" s="469"/>
      <c r="D15" s="232"/>
      <c r="E15" s="232"/>
      <c r="F15" s="233"/>
      <c r="G15" s="234"/>
      <c r="H15" s="235"/>
      <c r="I15" s="235"/>
      <c r="J15" s="235"/>
      <c r="K15" s="236"/>
      <c r="L15" s="236"/>
      <c r="M15" s="237"/>
      <c r="N15" s="236"/>
      <c r="O15" s="237"/>
      <c r="P15" s="238"/>
      <c r="Q15" s="242">
        <f>SUM(Q10:Q14)</f>
        <v>1</v>
      </c>
      <c r="R15" s="242">
        <f t="shared" ref="R15:S15" si="5">SUM(R10:R14)</f>
        <v>1</v>
      </c>
      <c r="S15" s="242">
        <f t="shared" si="5"/>
        <v>2</v>
      </c>
      <c r="T15" s="291"/>
      <c r="U15" s="241">
        <f>AVERAGE(U10:U14)</f>
        <v>0.5</v>
      </c>
      <c r="V15" s="234"/>
      <c r="W15" s="232"/>
      <c r="X15" s="58"/>
      <c r="Y15" s="59" t="str">
        <f>IF(COUNTIF(Y10:Y14,"Ya")&gt;0,"Ya","Tidak")</f>
        <v>Ya</v>
      </c>
      <c r="Z15" s="60">
        <f>AVERAGE(Z10:Z14)</f>
        <v>0.5</v>
      </c>
      <c r="AA15" s="37"/>
      <c r="AB15" s="37"/>
      <c r="AC15" s="37"/>
      <c r="AD15" s="37"/>
      <c r="AE15" s="37"/>
    </row>
    <row r="16" spans="1:33" ht="13.5" customHeight="1" x14ac:dyDescent="0.2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row>
    <row r="17" spans="1:31" ht="13.5" customHeight="1" x14ac:dyDescent="0.25">
      <c r="A17" s="61" t="s">
        <v>81</v>
      </c>
      <c r="B17" s="62" t="s">
        <v>82</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row>
    <row r="18" spans="1:31" ht="13.5" customHeight="1" x14ac:dyDescent="0.25">
      <c r="A18" s="62"/>
      <c r="B18" s="62" t="s">
        <v>83</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row>
    <row r="19" spans="1:31" ht="13.5" customHeight="1" x14ac:dyDescent="0.25">
      <c r="A19" s="62"/>
      <c r="B19" s="62" t="s">
        <v>84</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row>
    <row r="20" spans="1:31" ht="13.5" customHeight="1" x14ac:dyDescent="0.25">
      <c r="A20" s="62"/>
      <c r="B20" s="62" t="s">
        <v>85</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row>
    <row r="21" spans="1:31" ht="13.5" customHeight="1" x14ac:dyDescent="0.2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row>
    <row r="22" spans="1:31" ht="13.5" customHeight="1" x14ac:dyDescent="0.25">
      <c r="A22" s="46"/>
      <c r="B22" s="46" t="s">
        <v>128</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row>
    <row r="23" spans="1:31" ht="13.5" customHeight="1" x14ac:dyDescent="0.25">
      <c r="A23" s="46"/>
      <c r="B23" s="46" t="s">
        <v>129</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row>
    <row r="24" spans="1:31" ht="13.5" customHeight="1" x14ac:dyDescent="0.25">
      <c r="A24" s="46"/>
      <c r="B24" s="46" t="s">
        <v>130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row>
    <row r="25" spans="1:31" ht="13.5" customHeight="1" x14ac:dyDescent="0.2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row>
    <row r="26" spans="1:31" ht="13.5" customHeight="1" x14ac:dyDescent="0.2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row>
    <row r="27" spans="1:31" ht="13.5" customHeight="1" x14ac:dyDescent="0.25">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row>
    <row r="28" spans="1:31" ht="13.5" customHeight="1" x14ac:dyDescent="0.2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row>
    <row r="29" spans="1:31" ht="13.5" customHeight="1" x14ac:dyDescent="0.2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row>
    <row r="30" spans="1:31" ht="13.5" customHeight="1" x14ac:dyDescent="0.2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row>
    <row r="31" spans="1:31" ht="13.5" customHeight="1"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row>
    <row r="32" spans="1:31" ht="13.5" customHeight="1" x14ac:dyDescent="0.2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row>
    <row r="33" spans="1:31" ht="13.5" customHeight="1" x14ac:dyDescent="0.2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row>
    <row r="34" spans="1:31" ht="13.5" customHeight="1" x14ac:dyDescent="0.2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row>
    <row r="35" spans="1:31" ht="13.5" customHeight="1" x14ac:dyDescent="0.2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row>
    <row r="36" spans="1:31" ht="13.5" customHeight="1" x14ac:dyDescent="0.2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row>
    <row r="37" spans="1:31" ht="13.5" customHeight="1" x14ac:dyDescent="0.2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row>
    <row r="38" spans="1:31" ht="13.5" customHeight="1" x14ac:dyDescent="0.2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row>
    <row r="39" spans="1:31" ht="13.5" customHeight="1" x14ac:dyDescent="0.2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row>
    <row r="40" spans="1:31" ht="13.5" customHeight="1" x14ac:dyDescent="0.2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row>
    <row r="41" spans="1:31" ht="13.5" customHeight="1" x14ac:dyDescent="0.2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row>
    <row r="42" spans="1:31" ht="13.5" customHeight="1" x14ac:dyDescent="0.2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row>
    <row r="43" spans="1:31" ht="13.5" customHeight="1" x14ac:dyDescent="0.2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row>
    <row r="44" spans="1:31" ht="13.5" customHeight="1" x14ac:dyDescent="0.2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row>
    <row r="45" spans="1:31" ht="13.5" customHeight="1" x14ac:dyDescent="0.2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row>
    <row r="46" spans="1:31" ht="13.5" customHeight="1" x14ac:dyDescent="0.2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row>
    <row r="47" spans="1:31" ht="13.5" customHeight="1" x14ac:dyDescent="0.2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row>
    <row r="48" spans="1:31" ht="13.5" customHeight="1" x14ac:dyDescent="0.2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row>
    <row r="49" spans="1:31" ht="13.5" customHeight="1" x14ac:dyDescent="0.2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row>
    <row r="50" spans="1:31" ht="13.5" customHeight="1" x14ac:dyDescent="0.2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row>
    <row r="51" spans="1:31" ht="13.5" customHeight="1" x14ac:dyDescent="0.2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row>
    <row r="52" spans="1:31" ht="13.5" customHeight="1" x14ac:dyDescent="0.2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row>
    <row r="53" spans="1:31" ht="13.5" customHeight="1" x14ac:dyDescent="0.2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row>
    <row r="54" spans="1:31" ht="13.5" customHeight="1" x14ac:dyDescent="0.2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row>
    <row r="55" spans="1:31" ht="13.5" customHeight="1" x14ac:dyDescent="0.2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row>
    <row r="56" spans="1:31" ht="13.5" customHeight="1" x14ac:dyDescent="0.2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row>
    <row r="57" spans="1:31" ht="13.5" customHeight="1"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row>
    <row r="58" spans="1:31" ht="13.5" customHeight="1"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row>
    <row r="59" spans="1:31" ht="13.5" customHeight="1"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row>
    <row r="60" spans="1:31" ht="13.5" customHeight="1"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row>
    <row r="61" spans="1:31" ht="13.5" customHeight="1"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row>
    <row r="62" spans="1:31" ht="13.5" customHeight="1" x14ac:dyDescent="0.2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row>
    <row r="63" spans="1:31" ht="13.5" customHeight="1" x14ac:dyDescent="0.2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row>
    <row r="64" spans="1:31" ht="13.5" customHeight="1" x14ac:dyDescent="0.2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row>
    <row r="65" spans="1:31" ht="13.5" customHeight="1" x14ac:dyDescent="0.2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row>
    <row r="66" spans="1:31" ht="13.5" customHeight="1"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row>
    <row r="67" spans="1:31" ht="13.5" customHeight="1" x14ac:dyDescent="0.2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row>
    <row r="68" spans="1:31" ht="13.5" customHeight="1" x14ac:dyDescent="0.2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row>
    <row r="69" spans="1:31" ht="13.5" customHeight="1" x14ac:dyDescent="0.2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row>
    <row r="70" spans="1:31" ht="13.5" customHeight="1" x14ac:dyDescent="0.2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row>
    <row r="71" spans="1:31" ht="13.5" customHeight="1"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row>
    <row r="72" spans="1:31" ht="13.5" customHeight="1" x14ac:dyDescent="0.2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row>
    <row r="73" spans="1:31" ht="13.5" customHeight="1" x14ac:dyDescent="0.2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row>
    <row r="74" spans="1:31" ht="13.5" customHeight="1" x14ac:dyDescent="0.2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row>
    <row r="75" spans="1:31" ht="13.5" customHeight="1" x14ac:dyDescent="0.2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row>
    <row r="76" spans="1:31" ht="13.5" customHeight="1" x14ac:dyDescent="0.2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row>
    <row r="77" spans="1:31" ht="13.5" customHeight="1" x14ac:dyDescent="0.2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row>
    <row r="78" spans="1:31" ht="13.5" customHeight="1" x14ac:dyDescent="0.2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row>
    <row r="79" spans="1:31" ht="13.5" customHeight="1" x14ac:dyDescent="0.2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row>
    <row r="80" spans="1:31" ht="13.5" customHeight="1" x14ac:dyDescent="0.2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row>
  </sheetData>
  <mergeCells count="24">
    <mergeCell ref="B15:C15"/>
    <mergeCell ref="U8:U9"/>
    <mergeCell ref="S8:S9"/>
    <mergeCell ref="M8:N8"/>
    <mergeCell ref="R8:R9"/>
    <mergeCell ref="Q8:Q9"/>
    <mergeCell ref="T8:T9"/>
    <mergeCell ref="B7:B9"/>
    <mergeCell ref="Y6:Y9"/>
    <mergeCell ref="Z6:Z9"/>
    <mergeCell ref="X6:X9"/>
    <mergeCell ref="A6:A9"/>
    <mergeCell ref="M6:N6"/>
    <mergeCell ref="O7:P7"/>
    <mergeCell ref="O6:P6"/>
    <mergeCell ref="O8:P8"/>
    <mergeCell ref="H8:H9"/>
    <mergeCell ref="C7:C9"/>
    <mergeCell ref="M7:N7"/>
    <mergeCell ref="I8:I9"/>
    <mergeCell ref="J8:J9"/>
    <mergeCell ref="K6:L6"/>
    <mergeCell ref="K7:L7"/>
    <mergeCell ref="K8:L8"/>
  </mergeCells>
  <conditionalFormatting sqref="Z10:Z14">
    <cfRule type="cellIs" dxfId="10" priority="1" operator="lessThan">
      <formula>2</formula>
    </cfRule>
  </conditionalFormatting>
  <conditionalFormatting sqref="Y10:Y14">
    <cfRule type="containsText" dxfId="9" priority="2" operator="containsText" text="Tidak">
      <formula>NOT(ISERROR(SEARCH(("Tidak"),(Y10))))</formula>
    </cfRule>
  </conditionalFormatting>
  <conditionalFormatting sqref="Y15">
    <cfRule type="cellIs" dxfId="8" priority="3" operator="equal">
      <formula>"Ya"</formula>
    </cfRule>
  </conditionalFormatting>
  <conditionalFormatting sqref="Y15">
    <cfRule type="cellIs" dxfId="7" priority="4" operator="equal">
      <formula>"Tidak"</formula>
    </cfRule>
  </conditionalFormatting>
  <dataValidations count="4">
    <dataValidation type="list" allowBlank="1" showErrorMessage="1" sqref="H10:J14" xr:uid="{00000000-0002-0000-0200-000000000000}">
      <formula1>$AE$9:$AE$10</formula1>
    </dataValidation>
    <dataValidation type="list" allowBlank="1" showErrorMessage="1" sqref="F5 C14" xr:uid="{00000000-0002-0000-0200-000001000000}">
      <formula1>#REF!</formula1>
    </dataValidation>
    <dataValidation type="list" allowBlank="1" showInputMessage="1" showErrorMessage="1" sqref="T10:T14" xr:uid="{00000000-0002-0000-0200-000002000000}">
      <formula1>$AG$9:$AG$10</formula1>
    </dataValidation>
    <dataValidation type="list" allowBlank="1" showErrorMessage="1" sqref="C10:C13" xr:uid="{00000000-0002-0000-0200-000003000000}">
      <formula1>$AG$5:$AG$7</formula1>
    </dataValidation>
  </dataValidations>
  <pageMargins left="0.7" right="0.7" top="0.75" bottom="0.75" header="0" footer="0"/>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02"/>
  <sheetViews>
    <sheetView workbookViewId="0">
      <selection activeCell="E6" sqref="E6"/>
    </sheetView>
  </sheetViews>
  <sheetFormatPr defaultColWidth="14.42578125" defaultRowHeight="15" customHeight="1" x14ac:dyDescent="0.25"/>
  <cols>
    <col min="1" max="1" width="3.42578125" customWidth="1"/>
    <col min="2" max="2" width="6" customWidth="1"/>
    <col min="3" max="3" width="8.85546875" customWidth="1"/>
    <col min="4" max="4" width="9.5703125" customWidth="1"/>
    <col min="5" max="5" width="33" customWidth="1"/>
    <col min="6" max="7" width="8.5703125" customWidth="1"/>
    <col min="8" max="9" width="8.42578125" customWidth="1"/>
    <col min="10" max="11" width="7.5703125" customWidth="1"/>
    <col min="12" max="12" width="12" customWidth="1"/>
    <col min="13" max="14" width="8.5703125" customWidth="1"/>
  </cols>
  <sheetData>
    <row r="1" spans="2:14" ht="14.25" customHeight="1" x14ac:dyDescent="0.25">
      <c r="B1" s="63"/>
    </row>
    <row r="2" spans="2:14" ht="27" customHeight="1" x14ac:dyDescent="0.25">
      <c r="B2" s="64" t="s">
        <v>86</v>
      </c>
      <c r="C2" s="64" t="s">
        <v>87</v>
      </c>
      <c r="D2" s="65" t="s">
        <v>17</v>
      </c>
      <c r="E2" s="64" t="s">
        <v>88</v>
      </c>
      <c r="F2" s="65" t="s">
        <v>89</v>
      </c>
      <c r="G2" s="65" t="s">
        <v>90</v>
      </c>
      <c r="H2" s="65" t="s">
        <v>91</v>
      </c>
      <c r="I2" s="65" t="s">
        <v>21</v>
      </c>
      <c r="J2" s="471" t="s">
        <v>92</v>
      </c>
      <c r="K2" s="370"/>
      <c r="L2" s="65" t="s">
        <v>93</v>
      </c>
    </row>
    <row r="3" spans="2:14" ht="31.7" customHeight="1" x14ac:dyDescent="0.25">
      <c r="B3" s="255">
        <v>1</v>
      </c>
      <c r="C3" s="70">
        <v>1</v>
      </c>
      <c r="D3" s="70">
        <v>1</v>
      </c>
      <c r="E3" s="246" t="s">
        <v>251</v>
      </c>
      <c r="F3" s="472">
        <v>6</v>
      </c>
      <c r="G3" s="475">
        <v>0.6</v>
      </c>
      <c r="H3" s="66" t="s">
        <v>94</v>
      </c>
      <c r="I3" s="67">
        <f>'Hitung F1A'!E39</f>
        <v>4</v>
      </c>
      <c r="J3" s="68">
        <v>7</v>
      </c>
      <c r="K3" s="69">
        <f t="shared" ref="K3:K8" si="0">$G$3*J3/SUM($J$3:$J$8)</f>
        <v>0.11666666666666667</v>
      </c>
      <c r="L3" s="67">
        <f>I3*J3</f>
        <v>28</v>
      </c>
    </row>
    <row r="4" spans="2:14" ht="18" customHeight="1" x14ac:dyDescent="0.25">
      <c r="B4" s="70">
        <v>2</v>
      </c>
      <c r="C4" s="70">
        <v>1</v>
      </c>
      <c r="D4" s="70" t="s">
        <v>266</v>
      </c>
      <c r="E4" s="247" t="s">
        <v>252</v>
      </c>
      <c r="F4" s="473"/>
      <c r="G4" s="473"/>
      <c r="H4" s="66" t="s">
        <v>95</v>
      </c>
      <c r="I4" s="67">
        <f>'Hitung F1A'!E52</f>
        <v>4</v>
      </c>
      <c r="J4" s="68">
        <v>10</v>
      </c>
      <c r="K4" s="69">
        <f t="shared" si="0"/>
        <v>0.16666666666666666</v>
      </c>
      <c r="L4" s="67">
        <f t="shared" ref="L4:L19" si="1">I4*J4</f>
        <v>40</v>
      </c>
    </row>
    <row r="5" spans="2:14" s="230" customFormat="1" ht="19.350000000000001" customHeight="1" x14ac:dyDescent="0.25">
      <c r="B5" s="70">
        <v>3</v>
      </c>
      <c r="C5" s="70">
        <v>1</v>
      </c>
      <c r="D5" s="248" t="s">
        <v>267</v>
      </c>
      <c r="E5" s="247" t="s">
        <v>255</v>
      </c>
      <c r="F5" s="474"/>
      <c r="G5" s="474"/>
      <c r="H5" s="66" t="s">
        <v>95</v>
      </c>
      <c r="I5" s="67">
        <f>'Hitung F1A'!E61</f>
        <v>4</v>
      </c>
      <c r="J5" s="68">
        <v>5</v>
      </c>
      <c r="K5" s="69">
        <f t="shared" si="0"/>
        <v>8.3333333333333329E-2</v>
      </c>
      <c r="L5" s="67">
        <f t="shared" si="1"/>
        <v>20</v>
      </c>
    </row>
    <row r="6" spans="2:14" s="230" customFormat="1" ht="45.6" customHeight="1" x14ac:dyDescent="0.25">
      <c r="B6" s="70">
        <v>4</v>
      </c>
      <c r="C6" s="70">
        <v>1</v>
      </c>
      <c r="D6" s="295" t="s">
        <v>268</v>
      </c>
      <c r="E6" s="247" t="s">
        <v>256</v>
      </c>
      <c r="F6" s="474"/>
      <c r="G6" s="474"/>
      <c r="H6" s="66" t="s">
        <v>95</v>
      </c>
      <c r="I6" s="67">
        <f>'Hitung F1A'!E70</f>
        <v>4</v>
      </c>
      <c r="J6" s="68">
        <v>5</v>
      </c>
      <c r="K6" s="69">
        <f t="shared" si="0"/>
        <v>8.3333333333333329E-2</v>
      </c>
      <c r="L6" s="67">
        <f t="shared" si="1"/>
        <v>20</v>
      </c>
    </row>
    <row r="7" spans="2:14" ht="49.35" customHeight="1" x14ac:dyDescent="0.25">
      <c r="B7" s="255">
        <v>5</v>
      </c>
      <c r="C7" s="70">
        <v>1</v>
      </c>
      <c r="D7" s="70" t="s">
        <v>96</v>
      </c>
      <c r="E7" s="247" t="s">
        <v>253</v>
      </c>
      <c r="F7" s="473"/>
      <c r="G7" s="473"/>
      <c r="H7" s="66" t="s">
        <v>95</v>
      </c>
      <c r="I7" s="67">
        <f>'Hitung F1A'!E77</f>
        <v>4</v>
      </c>
      <c r="J7" s="68">
        <v>4</v>
      </c>
      <c r="K7" s="69">
        <f t="shared" si="0"/>
        <v>6.6666666666666666E-2</v>
      </c>
      <c r="L7" s="67">
        <f t="shared" si="1"/>
        <v>16</v>
      </c>
    </row>
    <row r="8" spans="2:14" ht="91.35" customHeight="1" x14ac:dyDescent="0.25">
      <c r="B8" s="256">
        <v>6</v>
      </c>
      <c r="C8" s="70">
        <v>1</v>
      </c>
      <c r="D8" s="248" t="s">
        <v>97</v>
      </c>
      <c r="E8" s="246" t="s">
        <v>254</v>
      </c>
      <c r="F8" s="473"/>
      <c r="G8" s="473"/>
      <c r="H8" s="66" t="s">
        <v>95</v>
      </c>
      <c r="I8" s="67">
        <f>'Hitung F1A'!E95</f>
        <v>4</v>
      </c>
      <c r="J8" s="68">
        <v>5</v>
      </c>
      <c r="K8" s="69">
        <f t="shared" si="0"/>
        <v>8.3333333333333329E-2</v>
      </c>
      <c r="L8" s="67">
        <f t="shared" si="1"/>
        <v>20</v>
      </c>
      <c r="M8" s="279"/>
    </row>
    <row r="9" spans="2:14" ht="32.450000000000003" customHeight="1" x14ac:dyDescent="0.25">
      <c r="B9" s="70">
        <v>7</v>
      </c>
      <c r="C9" s="70">
        <v>2</v>
      </c>
      <c r="D9" s="70" t="s">
        <v>269</v>
      </c>
      <c r="E9" s="257" t="s">
        <v>257</v>
      </c>
      <c r="F9" s="258">
        <v>1</v>
      </c>
      <c r="G9" s="262">
        <v>0.05</v>
      </c>
      <c r="H9" s="261" t="s">
        <v>95</v>
      </c>
      <c r="I9" s="67">
        <f>'Hitung F1A'!E95</f>
        <v>4</v>
      </c>
      <c r="J9" s="68">
        <v>9</v>
      </c>
      <c r="K9" s="69">
        <f>$G$9*J9/SUM($J$9)</f>
        <v>0.05</v>
      </c>
      <c r="L9" s="67">
        <f t="shared" si="1"/>
        <v>36</v>
      </c>
      <c r="M9" s="279"/>
    </row>
    <row r="10" spans="2:14" ht="30.6" customHeight="1" x14ac:dyDescent="0.25">
      <c r="B10" s="70">
        <v>8</v>
      </c>
      <c r="C10" s="70">
        <v>3</v>
      </c>
      <c r="D10" s="70" t="s">
        <v>191</v>
      </c>
      <c r="E10" s="247" t="s">
        <v>190</v>
      </c>
      <c r="F10" s="476">
        <v>9</v>
      </c>
      <c r="G10" s="479">
        <v>0.35</v>
      </c>
      <c r="H10" s="66" t="s">
        <v>95</v>
      </c>
      <c r="I10" s="67">
        <f>'Hitung F1A'!E105</f>
        <v>4</v>
      </c>
      <c r="J10" s="68">
        <v>8</v>
      </c>
      <c r="K10" s="69">
        <f>$G$10*J10/SUM($J$10:$J$19)</f>
        <v>5.0909090909090904E-2</v>
      </c>
      <c r="L10" s="67">
        <f t="shared" si="1"/>
        <v>32</v>
      </c>
      <c r="M10" s="279"/>
    </row>
    <row r="11" spans="2:14" ht="93.6" customHeight="1" x14ac:dyDescent="0.25">
      <c r="B11" s="70">
        <v>9</v>
      </c>
      <c r="C11" s="70">
        <v>3</v>
      </c>
      <c r="D11" s="70" t="s">
        <v>198</v>
      </c>
      <c r="E11" s="246" t="s">
        <v>258</v>
      </c>
      <c r="F11" s="476"/>
      <c r="G11" s="479"/>
      <c r="H11" s="66" t="s">
        <v>95</v>
      </c>
      <c r="I11" s="67">
        <f>'Hitung F1A'!E113</f>
        <v>4</v>
      </c>
      <c r="J11" s="68">
        <v>5</v>
      </c>
      <c r="K11" s="69">
        <f t="shared" ref="K11:K19" si="2">$G$10*J11/SUM($J$10:$J$19)</f>
        <v>3.1818181818181815E-2</v>
      </c>
      <c r="L11" s="67">
        <f t="shared" si="1"/>
        <v>20</v>
      </c>
    </row>
    <row r="12" spans="2:14" ht="18.600000000000001" customHeight="1" x14ac:dyDescent="0.25">
      <c r="B12" s="70">
        <v>10</v>
      </c>
      <c r="C12" s="70">
        <v>3</v>
      </c>
      <c r="D12" s="70" t="s">
        <v>277</v>
      </c>
      <c r="E12" s="249" t="s">
        <v>206</v>
      </c>
      <c r="F12" s="476"/>
      <c r="G12" s="479"/>
      <c r="H12" s="66" t="s">
        <v>95</v>
      </c>
      <c r="I12" s="67">
        <f>'Hitung F1A'!E123</f>
        <v>4</v>
      </c>
      <c r="J12" s="68">
        <v>5</v>
      </c>
      <c r="K12" s="69">
        <f t="shared" si="2"/>
        <v>3.1818181818181815E-2</v>
      </c>
      <c r="L12" s="67">
        <f t="shared" si="1"/>
        <v>20</v>
      </c>
      <c r="M12" s="72"/>
      <c r="N12" s="73"/>
    </row>
    <row r="13" spans="2:14" ht="42" customHeight="1" x14ac:dyDescent="0.25">
      <c r="B13" s="70">
        <v>11</v>
      </c>
      <c r="C13" s="70">
        <v>3</v>
      </c>
      <c r="D13" s="250" t="s">
        <v>214</v>
      </c>
      <c r="E13" s="245" t="s">
        <v>229</v>
      </c>
      <c r="F13" s="477"/>
      <c r="G13" s="479"/>
      <c r="H13" s="66" t="s">
        <v>95</v>
      </c>
      <c r="I13" s="67">
        <f>'Hitung F1A'!E131</f>
        <v>4</v>
      </c>
      <c r="J13" s="68">
        <v>5</v>
      </c>
      <c r="K13" s="69">
        <f t="shared" si="2"/>
        <v>3.1818181818181815E-2</v>
      </c>
      <c r="L13" s="67">
        <f t="shared" si="1"/>
        <v>20</v>
      </c>
    </row>
    <row r="14" spans="2:14" s="224" customFormat="1" ht="19.350000000000001" customHeight="1" x14ac:dyDescent="0.25">
      <c r="B14" s="70">
        <v>12</v>
      </c>
      <c r="C14" s="70">
        <v>3</v>
      </c>
      <c r="D14" s="250" t="s">
        <v>131</v>
      </c>
      <c r="E14" s="245" t="s">
        <v>98</v>
      </c>
      <c r="F14" s="477"/>
      <c r="G14" s="479"/>
      <c r="H14" s="66" t="s">
        <v>95</v>
      </c>
      <c r="I14" s="67">
        <f>'Hitung F1A'!E138</f>
        <v>4</v>
      </c>
      <c r="J14" s="68">
        <v>8</v>
      </c>
      <c r="K14" s="69">
        <f t="shared" si="2"/>
        <v>5.0909090909090904E-2</v>
      </c>
      <c r="L14" s="67">
        <f t="shared" si="1"/>
        <v>32</v>
      </c>
    </row>
    <row r="15" spans="2:14" s="224" customFormat="1" ht="18.600000000000001" customHeight="1" x14ac:dyDescent="0.25">
      <c r="B15" s="70">
        <v>13</v>
      </c>
      <c r="C15" s="70">
        <v>3</v>
      </c>
      <c r="D15" s="250" t="s">
        <v>131</v>
      </c>
      <c r="E15" s="245" t="s">
        <v>259</v>
      </c>
      <c r="F15" s="477"/>
      <c r="G15" s="479"/>
      <c r="H15" s="66" t="s">
        <v>95</v>
      </c>
      <c r="I15" s="67">
        <f>'Hitung F1A'!E145</f>
        <v>4</v>
      </c>
      <c r="J15" s="68">
        <v>5</v>
      </c>
      <c r="K15" s="69">
        <f t="shared" si="2"/>
        <v>3.1818181818181815E-2</v>
      </c>
      <c r="L15" s="67">
        <f t="shared" si="1"/>
        <v>20</v>
      </c>
    </row>
    <row r="16" spans="2:14" s="224" customFormat="1" ht="49.35" customHeight="1" x14ac:dyDescent="0.25">
      <c r="B16" s="70">
        <v>14</v>
      </c>
      <c r="C16" s="70">
        <v>3</v>
      </c>
      <c r="D16" s="250" t="s">
        <v>131</v>
      </c>
      <c r="E16" s="245" t="s">
        <v>260</v>
      </c>
      <c r="F16" s="477"/>
      <c r="G16" s="479"/>
      <c r="H16" s="66" t="s">
        <v>95</v>
      </c>
      <c r="I16" s="67">
        <f>'Hitung F1A'!E150</f>
        <v>4</v>
      </c>
      <c r="J16" s="68">
        <v>5</v>
      </c>
      <c r="K16" s="69">
        <f t="shared" si="2"/>
        <v>3.1818181818181815E-2</v>
      </c>
      <c r="L16" s="67">
        <f t="shared" si="1"/>
        <v>20</v>
      </c>
    </row>
    <row r="17" spans="2:12" s="224" customFormat="1" ht="19.350000000000001" customHeight="1" x14ac:dyDescent="0.25">
      <c r="B17" s="70">
        <v>15</v>
      </c>
      <c r="C17" s="70">
        <v>3</v>
      </c>
      <c r="D17" s="250" t="s">
        <v>132</v>
      </c>
      <c r="E17" s="251" t="s">
        <v>99</v>
      </c>
      <c r="F17" s="477"/>
      <c r="G17" s="479"/>
      <c r="H17" s="66" t="s">
        <v>95</v>
      </c>
      <c r="I17" s="67">
        <f>'Hitung F1A'!E157</f>
        <v>4</v>
      </c>
      <c r="J17" s="68">
        <v>4</v>
      </c>
      <c r="K17" s="69">
        <f t="shared" si="2"/>
        <v>2.5454545454545452E-2</v>
      </c>
      <c r="L17" s="67">
        <f t="shared" si="1"/>
        <v>16</v>
      </c>
    </row>
    <row r="18" spans="2:12" s="224" customFormat="1" ht="19.350000000000001" customHeight="1" x14ac:dyDescent="0.25">
      <c r="B18" s="70">
        <v>16</v>
      </c>
      <c r="C18" s="70">
        <v>3</v>
      </c>
      <c r="D18" s="70" t="s">
        <v>132</v>
      </c>
      <c r="E18" s="252" t="s">
        <v>261</v>
      </c>
      <c r="F18" s="476"/>
      <c r="G18" s="479"/>
      <c r="H18" s="66" t="s">
        <v>95</v>
      </c>
      <c r="I18" s="67">
        <f>'Hitung F1A'!E162</f>
        <v>4</v>
      </c>
      <c r="J18" s="68">
        <v>5</v>
      </c>
      <c r="K18" s="69">
        <f t="shared" si="2"/>
        <v>3.1818181818181815E-2</v>
      </c>
      <c r="L18" s="67">
        <f t="shared" si="1"/>
        <v>20</v>
      </c>
    </row>
    <row r="19" spans="2:12" ht="19.7" customHeight="1" x14ac:dyDescent="0.25">
      <c r="B19" s="70">
        <v>17</v>
      </c>
      <c r="C19" s="70">
        <v>3</v>
      </c>
      <c r="D19" s="253" t="s">
        <v>132</v>
      </c>
      <c r="E19" s="246" t="s">
        <v>262</v>
      </c>
      <c r="F19" s="478"/>
      <c r="G19" s="480"/>
      <c r="H19" s="66" t="s">
        <v>94</v>
      </c>
      <c r="I19" s="67">
        <f>'Hitung F1A'!E167</f>
        <v>3.5</v>
      </c>
      <c r="J19" s="68">
        <v>5</v>
      </c>
      <c r="K19" s="69">
        <f t="shared" si="2"/>
        <v>3.1818181818181815E-2</v>
      </c>
      <c r="L19" s="67">
        <f t="shared" si="1"/>
        <v>17.5</v>
      </c>
    </row>
    <row r="20" spans="2:12" ht="14.25" customHeight="1" x14ac:dyDescent="0.25">
      <c r="B20" s="63"/>
      <c r="C20" s="41"/>
      <c r="D20" s="41"/>
      <c r="E20" s="41"/>
      <c r="F20" s="254">
        <f>SUM(F3:F19)</f>
        <v>16</v>
      </c>
      <c r="G20" s="41"/>
      <c r="H20" s="41"/>
      <c r="I20" s="64" t="s">
        <v>100</v>
      </c>
      <c r="J20" s="71">
        <f t="shared" ref="J20:L20" si="3">SUM(J3:J19)</f>
        <v>100</v>
      </c>
      <c r="K20" s="74">
        <f t="shared" si="3"/>
        <v>1.0000000000000002</v>
      </c>
      <c r="L20" s="278">
        <f t="shared" si="3"/>
        <v>397.5</v>
      </c>
    </row>
    <row r="21" spans="2:12" ht="14.25" customHeight="1" x14ac:dyDescent="0.25">
      <c r="B21" s="63"/>
    </row>
    <row r="22" spans="2:12" ht="14.25" customHeight="1" x14ac:dyDescent="0.25">
      <c r="B22" s="63"/>
    </row>
    <row r="23" spans="2:12" ht="14.25" customHeight="1" x14ac:dyDescent="0.25">
      <c r="B23" s="63"/>
    </row>
    <row r="24" spans="2:12" ht="14.25" customHeight="1" x14ac:dyDescent="0.25">
      <c r="B24" s="63"/>
    </row>
    <row r="25" spans="2:12" ht="14.25" customHeight="1" x14ac:dyDescent="0.25">
      <c r="B25" s="63"/>
    </row>
    <row r="26" spans="2:12" ht="14.25" customHeight="1" x14ac:dyDescent="0.25">
      <c r="B26" s="63"/>
    </row>
    <row r="27" spans="2:12" ht="14.25" customHeight="1" x14ac:dyDescent="0.25">
      <c r="B27" s="63"/>
    </row>
    <row r="28" spans="2:12" ht="14.25" customHeight="1" x14ac:dyDescent="0.25">
      <c r="B28" s="63"/>
    </row>
    <row r="29" spans="2:12" ht="14.25" customHeight="1" x14ac:dyDescent="0.25">
      <c r="B29" s="63"/>
    </row>
    <row r="30" spans="2:12" ht="14.25" customHeight="1" x14ac:dyDescent="0.25">
      <c r="B30" s="63"/>
    </row>
    <row r="31" spans="2:12" ht="14.25" customHeight="1" x14ac:dyDescent="0.25">
      <c r="B31" s="63"/>
    </row>
    <row r="32" spans="2:12" ht="14.25" customHeight="1" x14ac:dyDescent="0.25">
      <c r="B32" s="63"/>
    </row>
    <row r="33" spans="2:2" ht="14.25" customHeight="1" x14ac:dyDescent="0.25">
      <c r="B33" s="63"/>
    </row>
    <row r="34" spans="2:2" ht="14.25" customHeight="1" x14ac:dyDescent="0.25">
      <c r="B34" s="63"/>
    </row>
    <row r="35" spans="2:2" ht="14.25" customHeight="1" x14ac:dyDescent="0.25">
      <c r="B35" s="63"/>
    </row>
    <row r="36" spans="2:2" ht="14.25" customHeight="1" x14ac:dyDescent="0.25">
      <c r="B36" s="63"/>
    </row>
    <row r="37" spans="2:2" ht="14.25" customHeight="1" x14ac:dyDescent="0.25">
      <c r="B37" s="63"/>
    </row>
    <row r="38" spans="2:2" ht="14.25" customHeight="1" x14ac:dyDescent="0.25">
      <c r="B38" s="63"/>
    </row>
    <row r="39" spans="2:2" ht="14.25" customHeight="1" x14ac:dyDescent="0.25">
      <c r="B39" s="63"/>
    </row>
    <row r="40" spans="2:2" ht="14.25" customHeight="1" x14ac:dyDescent="0.25">
      <c r="B40" s="63"/>
    </row>
    <row r="41" spans="2:2" ht="14.25" customHeight="1" x14ac:dyDescent="0.25">
      <c r="B41" s="63"/>
    </row>
    <row r="42" spans="2:2" ht="14.25" customHeight="1" x14ac:dyDescent="0.25">
      <c r="B42" s="63"/>
    </row>
    <row r="43" spans="2:2" ht="14.25" customHeight="1" x14ac:dyDescent="0.25">
      <c r="B43" s="63"/>
    </row>
    <row r="44" spans="2:2" ht="14.25" customHeight="1" x14ac:dyDescent="0.25">
      <c r="B44" s="63"/>
    </row>
    <row r="45" spans="2:2" ht="14.25" customHeight="1" x14ac:dyDescent="0.25">
      <c r="B45" s="63"/>
    </row>
    <row r="46" spans="2:2" ht="14.25" customHeight="1" x14ac:dyDescent="0.25">
      <c r="B46" s="63"/>
    </row>
    <row r="47" spans="2:2" ht="14.25" customHeight="1" x14ac:dyDescent="0.25">
      <c r="B47" s="63"/>
    </row>
    <row r="48" spans="2:2" ht="14.25" customHeight="1" x14ac:dyDescent="0.25">
      <c r="B48" s="63"/>
    </row>
    <row r="49" spans="2:2" ht="14.25" customHeight="1" x14ac:dyDescent="0.25">
      <c r="B49" s="63"/>
    </row>
    <row r="50" spans="2:2" ht="14.25" customHeight="1" x14ac:dyDescent="0.25">
      <c r="B50" s="63"/>
    </row>
    <row r="51" spans="2:2" ht="14.25" customHeight="1" x14ac:dyDescent="0.25">
      <c r="B51" s="63"/>
    </row>
    <row r="52" spans="2:2" ht="14.25" customHeight="1" x14ac:dyDescent="0.25">
      <c r="B52" s="63"/>
    </row>
    <row r="53" spans="2:2" ht="14.25" customHeight="1" x14ac:dyDescent="0.25">
      <c r="B53" s="63"/>
    </row>
    <row r="54" spans="2:2" ht="14.25" customHeight="1" x14ac:dyDescent="0.25">
      <c r="B54" s="63"/>
    </row>
    <row r="55" spans="2:2" ht="14.25" customHeight="1" x14ac:dyDescent="0.25">
      <c r="B55" s="63"/>
    </row>
    <row r="56" spans="2:2" ht="14.25" customHeight="1" x14ac:dyDescent="0.25">
      <c r="B56" s="63"/>
    </row>
    <row r="57" spans="2:2" ht="14.25" customHeight="1" x14ac:dyDescent="0.25">
      <c r="B57" s="63"/>
    </row>
    <row r="58" spans="2:2" ht="14.25" customHeight="1" x14ac:dyDescent="0.25">
      <c r="B58" s="63"/>
    </row>
    <row r="59" spans="2:2" ht="14.25" customHeight="1" x14ac:dyDescent="0.25">
      <c r="B59" s="63"/>
    </row>
    <row r="60" spans="2:2" ht="14.25" customHeight="1" x14ac:dyDescent="0.25">
      <c r="B60" s="63"/>
    </row>
    <row r="61" spans="2:2" ht="14.25" customHeight="1" x14ac:dyDescent="0.25">
      <c r="B61" s="63"/>
    </row>
    <row r="62" spans="2:2" ht="14.25" customHeight="1" x14ac:dyDescent="0.25">
      <c r="B62" s="63"/>
    </row>
    <row r="63" spans="2:2" ht="14.25" customHeight="1" x14ac:dyDescent="0.25">
      <c r="B63" s="63"/>
    </row>
    <row r="64" spans="2:2" ht="14.25" customHeight="1" x14ac:dyDescent="0.25">
      <c r="B64" s="63"/>
    </row>
    <row r="65" spans="2:2" ht="14.25" customHeight="1" x14ac:dyDescent="0.25">
      <c r="B65" s="63"/>
    </row>
    <row r="66" spans="2:2" ht="14.25" customHeight="1" x14ac:dyDescent="0.25">
      <c r="B66" s="63"/>
    </row>
    <row r="67" spans="2:2" ht="14.25" customHeight="1" x14ac:dyDescent="0.25">
      <c r="B67" s="63"/>
    </row>
    <row r="68" spans="2:2" ht="14.25" customHeight="1" x14ac:dyDescent="0.25">
      <c r="B68" s="63"/>
    </row>
    <row r="69" spans="2:2" ht="14.25" customHeight="1" x14ac:dyDescent="0.25">
      <c r="B69" s="63"/>
    </row>
    <row r="70" spans="2:2" ht="14.25" customHeight="1" x14ac:dyDescent="0.25">
      <c r="B70" s="63"/>
    </row>
    <row r="71" spans="2:2" ht="14.25" customHeight="1" x14ac:dyDescent="0.25">
      <c r="B71" s="63"/>
    </row>
    <row r="72" spans="2:2" ht="14.25" customHeight="1" x14ac:dyDescent="0.25">
      <c r="B72" s="63"/>
    </row>
    <row r="73" spans="2:2" ht="14.25" customHeight="1" x14ac:dyDescent="0.25">
      <c r="B73" s="63"/>
    </row>
    <row r="74" spans="2:2" ht="14.25" customHeight="1" x14ac:dyDescent="0.25">
      <c r="B74" s="63"/>
    </row>
    <row r="75" spans="2:2" ht="14.25" customHeight="1" x14ac:dyDescent="0.25">
      <c r="B75" s="63"/>
    </row>
    <row r="76" spans="2:2" ht="14.25" customHeight="1" x14ac:dyDescent="0.25">
      <c r="B76" s="63"/>
    </row>
    <row r="77" spans="2:2" ht="14.25" customHeight="1" x14ac:dyDescent="0.25">
      <c r="B77" s="63"/>
    </row>
    <row r="78" spans="2:2" ht="14.25" customHeight="1" x14ac:dyDescent="0.25">
      <c r="B78" s="63"/>
    </row>
    <row r="79" spans="2:2" ht="14.25" customHeight="1" x14ac:dyDescent="0.25">
      <c r="B79" s="63"/>
    </row>
    <row r="80" spans="2:2" ht="14.25" customHeight="1" x14ac:dyDescent="0.25">
      <c r="B80" s="63"/>
    </row>
    <row r="81" spans="2:2" ht="14.25" customHeight="1" x14ac:dyDescent="0.25">
      <c r="B81" s="63"/>
    </row>
    <row r="82" spans="2:2" ht="14.25" customHeight="1" x14ac:dyDescent="0.25">
      <c r="B82" s="63"/>
    </row>
    <row r="83" spans="2:2" ht="14.25" customHeight="1" x14ac:dyDescent="0.25">
      <c r="B83" s="63"/>
    </row>
    <row r="84" spans="2:2" ht="14.25" customHeight="1" x14ac:dyDescent="0.25">
      <c r="B84" s="63"/>
    </row>
    <row r="85" spans="2:2" ht="14.25" customHeight="1" x14ac:dyDescent="0.25">
      <c r="B85" s="63"/>
    </row>
    <row r="86" spans="2:2" ht="14.25" customHeight="1" x14ac:dyDescent="0.25">
      <c r="B86" s="63"/>
    </row>
    <row r="87" spans="2:2" ht="14.25" customHeight="1" x14ac:dyDescent="0.25">
      <c r="B87" s="63"/>
    </row>
    <row r="88" spans="2:2" ht="14.25" customHeight="1" x14ac:dyDescent="0.25">
      <c r="B88" s="63"/>
    </row>
    <row r="89" spans="2:2" ht="14.25" customHeight="1" x14ac:dyDescent="0.25">
      <c r="B89" s="63"/>
    </row>
    <row r="90" spans="2:2" ht="14.25" customHeight="1" x14ac:dyDescent="0.25">
      <c r="B90" s="63"/>
    </row>
    <row r="91" spans="2:2" ht="14.25" customHeight="1" x14ac:dyDescent="0.25">
      <c r="B91" s="63"/>
    </row>
    <row r="92" spans="2:2" ht="14.25" customHeight="1" x14ac:dyDescent="0.25">
      <c r="B92" s="63"/>
    </row>
    <row r="93" spans="2:2" ht="14.25" customHeight="1" x14ac:dyDescent="0.25">
      <c r="B93" s="63"/>
    </row>
    <row r="94" spans="2:2" ht="14.25" customHeight="1" x14ac:dyDescent="0.25">
      <c r="B94" s="63"/>
    </row>
    <row r="95" spans="2:2" ht="14.25" customHeight="1" x14ac:dyDescent="0.25">
      <c r="B95" s="63"/>
    </row>
    <row r="96" spans="2:2" ht="14.25" customHeight="1" x14ac:dyDescent="0.25">
      <c r="B96" s="63"/>
    </row>
    <row r="97" spans="2:2" ht="14.25" customHeight="1" x14ac:dyDescent="0.25">
      <c r="B97" s="63"/>
    </row>
    <row r="98" spans="2:2" ht="14.25" customHeight="1" x14ac:dyDescent="0.25">
      <c r="B98" s="63"/>
    </row>
    <row r="99" spans="2:2" ht="14.25" customHeight="1" x14ac:dyDescent="0.25">
      <c r="B99" s="63"/>
    </row>
    <row r="100" spans="2:2" ht="14.25" customHeight="1" x14ac:dyDescent="0.25">
      <c r="B100" s="63"/>
    </row>
    <row r="101" spans="2:2" ht="14.25" customHeight="1" x14ac:dyDescent="0.25">
      <c r="B101" s="63"/>
    </row>
    <row r="102" spans="2:2" ht="14.25" customHeight="1" x14ac:dyDescent="0.25">
      <c r="B102" s="63"/>
    </row>
  </sheetData>
  <mergeCells count="5">
    <mergeCell ref="J2:K2"/>
    <mergeCell ref="F3:F8"/>
    <mergeCell ref="G3:G8"/>
    <mergeCell ref="F10:F19"/>
    <mergeCell ref="G10:G19"/>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88"/>
  <sheetViews>
    <sheetView workbookViewId="0">
      <selection activeCell="I41" sqref="I41"/>
    </sheetView>
  </sheetViews>
  <sheetFormatPr defaultColWidth="14.42578125" defaultRowHeight="15" customHeight="1" x14ac:dyDescent="0.25"/>
  <cols>
    <col min="1" max="1" width="3.42578125" customWidth="1"/>
    <col min="2" max="2" width="10" customWidth="1"/>
    <col min="3" max="4" width="10.42578125" customWidth="1"/>
    <col min="5" max="5" width="15.42578125" customWidth="1"/>
    <col min="6" max="6" width="4.5703125" customWidth="1"/>
    <col min="7" max="7" width="8.42578125" customWidth="1"/>
    <col min="8" max="8" width="31.42578125" customWidth="1"/>
    <col min="9" max="10" width="10.42578125" customWidth="1"/>
    <col min="11" max="11" width="24.85546875" customWidth="1"/>
    <col min="12" max="12" width="3.42578125" customWidth="1"/>
    <col min="13" max="13" width="8.5703125" hidden="1" customWidth="1"/>
    <col min="14" max="15" width="6" hidden="1" customWidth="1"/>
    <col min="16" max="21" width="3.42578125" hidden="1" customWidth="1"/>
    <col min="22" max="22" width="8.5703125" hidden="1" customWidth="1"/>
    <col min="23" max="30" width="3.42578125" hidden="1" customWidth="1"/>
  </cols>
  <sheetData>
    <row r="1" spans="1:30" ht="21" customHeight="1" x14ac:dyDescent="0.25">
      <c r="A1" s="75" t="s">
        <v>101</v>
      </c>
      <c r="B1" s="76"/>
      <c r="C1" s="77"/>
      <c r="D1" s="77"/>
      <c r="E1" s="76"/>
      <c r="F1" s="78"/>
      <c r="G1" s="78"/>
      <c r="H1" s="78"/>
      <c r="I1" s="78"/>
      <c r="J1" s="78"/>
      <c r="K1" s="78"/>
      <c r="L1" s="79"/>
      <c r="M1" s="79"/>
      <c r="N1" s="79"/>
      <c r="O1" s="79"/>
      <c r="P1" s="79"/>
      <c r="Q1" s="79"/>
      <c r="R1" s="79"/>
      <c r="S1" s="79"/>
      <c r="T1" s="79"/>
      <c r="U1" s="79"/>
      <c r="V1" s="79"/>
      <c r="W1" s="79"/>
      <c r="X1" s="79"/>
      <c r="Y1" s="79"/>
      <c r="Z1" s="79"/>
      <c r="AA1" s="79"/>
      <c r="AB1" s="79"/>
      <c r="AC1" s="79"/>
      <c r="AD1" s="79"/>
    </row>
    <row r="2" spans="1:30" ht="21" customHeight="1" x14ac:dyDescent="0.25">
      <c r="A2" s="76"/>
      <c r="B2" s="76"/>
      <c r="C2" s="76"/>
      <c r="D2" s="76"/>
      <c r="E2" s="76"/>
      <c r="F2" s="78"/>
      <c r="G2" s="78"/>
      <c r="H2" s="78"/>
      <c r="I2" s="78"/>
      <c r="J2" s="78"/>
      <c r="K2" s="78"/>
      <c r="L2" s="79"/>
      <c r="M2" s="79"/>
      <c r="N2" s="79"/>
      <c r="O2" s="79"/>
      <c r="P2" s="79"/>
      <c r="Q2" s="79"/>
      <c r="R2" s="79"/>
      <c r="S2" s="79"/>
      <c r="T2" s="79"/>
      <c r="U2" s="79"/>
      <c r="V2" s="79"/>
      <c r="W2" s="79"/>
      <c r="X2" s="79"/>
      <c r="Y2" s="79"/>
      <c r="Z2" s="79"/>
      <c r="AA2" s="79"/>
      <c r="AB2" s="79"/>
      <c r="AC2" s="79"/>
      <c r="AD2" s="79"/>
    </row>
    <row r="3" spans="1:30" ht="21" customHeight="1" x14ac:dyDescent="0.25">
      <c r="A3" s="497" t="s">
        <v>102</v>
      </c>
      <c r="B3" s="424"/>
      <c r="C3" s="424"/>
      <c r="D3" s="466"/>
      <c r="E3" s="497">
        <f>'Hitung F1A'!D4</f>
        <v>0</v>
      </c>
      <c r="F3" s="424"/>
      <c r="G3" s="424"/>
      <c r="H3" s="466"/>
      <c r="I3" s="42"/>
      <c r="J3" s="78"/>
      <c r="K3" s="78"/>
      <c r="L3" s="79"/>
      <c r="M3" s="79"/>
      <c r="N3" s="79"/>
      <c r="O3" s="79"/>
      <c r="P3" s="79"/>
      <c r="Q3" s="79"/>
      <c r="R3" s="79"/>
      <c r="S3" s="79"/>
      <c r="T3" s="79"/>
      <c r="U3" s="79"/>
      <c r="V3" s="79"/>
      <c r="W3" s="79"/>
      <c r="X3" s="79"/>
      <c r="Y3" s="79"/>
      <c r="Z3" s="79"/>
      <c r="AA3" s="79"/>
      <c r="AB3" s="79"/>
      <c r="AC3" s="79"/>
      <c r="AD3" s="79"/>
    </row>
    <row r="4" spans="1:30" ht="21" customHeight="1" x14ac:dyDescent="0.25">
      <c r="A4" s="497" t="s">
        <v>103</v>
      </c>
      <c r="B4" s="424"/>
      <c r="C4" s="424"/>
      <c r="D4" s="466"/>
      <c r="E4" s="497" t="str">
        <f>'Hitung F1A'!D6</f>
        <v>PPG</v>
      </c>
      <c r="F4" s="424"/>
      <c r="G4" s="424"/>
      <c r="H4" s="466"/>
      <c r="I4" s="42"/>
      <c r="J4" s="78"/>
      <c r="K4" s="78"/>
      <c r="L4" s="79"/>
      <c r="M4" s="79"/>
      <c r="N4" s="79"/>
      <c r="O4" s="79"/>
      <c r="P4" s="79"/>
      <c r="Q4" s="79"/>
      <c r="R4" s="79"/>
      <c r="S4" s="79"/>
      <c r="T4" s="79"/>
      <c r="U4" s="79"/>
      <c r="V4" s="79"/>
      <c r="W4" s="79"/>
      <c r="X4" s="79"/>
      <c r="Y4" s="79"/>
      <c r="Z4" s="79"/>
      <c r="AA4" s="79"/>
      <c r="AB4" s="79"/>
      <c r="AC4" s="79"/>
      <c r="AD4" s="79"/>
    </row>
    <row r="5" spans="1:30" ht="21" customHeight="1" x14ac:dyDescent="0.25">
      <c r="A5" s="497" t="s">
        <v>104</v>
      </c>
      <c r="B5" s="424"/>
      <c r="C5" s="424"/>
      <c r="D5" s="466"/>
      <c r="E5" s="497">
        <f>'Hitung F1A'!D11</f>
        <v>0</v>
      </c>
      <c r="F5" s="424"/>
      <c r="G5" s="424"/>
      <c r="H5" s="466"/>
      <c r="I5" s="80"/>
      <c r="J5" s="78"/>
      <c r="K5" s="78"/>
      <c r="L5" s="79"/>
      <c r="M5" s="79"/>
      <c r="N5" s="79"/>
      <c r="O5" s="79"/>
      <c r="P5" s="79"/>
      <c r="Q5" s="79"/>
      <c r="R5" s="79"/>
      <c r="S5" s="79"/>
      <c r="T5" s="79"/>
      <c r="U5" s="79"/>
      <c r="V5" s="79"/>
      <c r="W5" s="79"/>
      <c r="X5" s="79"/>
      <c r="Y5" s="79"/>
      <c r="Z5" s="79"/>
      <c r="AA5" s="79"/>
      <c r="AB5" s="79"/>
      <c r="AC5" s="79"/>
      <c r="AD5" s="79"/>
    </row>
    <row r="6" spans="1:30" ht="21" customHeight="1" x14ac:dyDescent="0.25">
      <c r="A6" s="497" t="s">
        <v>105</v>
      </c>
      <c r="B6" s="424"/>
      <c r="C6" s="424"/>
      <c r="D6" s="466"/>
      <c r="E6" s="500">
        <f>'Hitung F1A'!D8</f>
        <v>0</v>
      </c>
      <c r="F6" s="424"/>
      <c r="G6" s="424"/>
      <c r="H6" s="466"/>
      <c r="I6" s="81"/>
      <c r="J6" s="78"/>
      <c r="K6" s="78"/>
      <c r="L6" s="79"/>
      <c r="M6" s="79"/>
      <c r="N6" s="79"/>
      <c r="O6" s="79"/>
      <c r="P6" s="79"/>
      <c r="Q6" s="79"/>
      <c r="R6" s="79"/>
      <c r="S6" s="79"/>
      <c r="T6" s="79"/>
      <c r="U6" s="79"/>
      <c r="V6" s="79"/>
      <c r="W6" s="79"/>
      <c r="X6" s="79"/>
      <c r="Y6" s="79"/>
      <c r="Z6" s="79"/>
      <c r="AA6" s="79"/>
      <c r="AB6" s="79"/>
      <c r="AC6" s="79"/>
      <c r="AD6" s="79"/>
    </row>
    <row r="7" spans="1:30" ht="16.5" customHeight="1" x14ac:dyDescent="0.25">
      <c r="A7" s="78"/>
      <c r="B7" s="76"/>
      <c r="C7" s="76"/>
      <c r="D7" s="76"/>
      <c r="E7" s="76"/>
      <c r="F7" s="78"/>
      <c r="G7" s="78"/>
      <c r="H7" s="78"/>
      <c r="I7" s="78"/>
      <c r="J7" s="78"/>
      <c r="K7" s="78"/>
      <c r="L7" s="79"/>
      <c r="M7" s="79"/>
      <c r="N7" s="79"/>
      <c r="O7" s="79"/>
      <c r="P7" s="79"/>
      <c r="Q7" s="79"/>
      <c r="R7" s="79"/>
      <c r="S7" s="79"/>
      <c r="T7" s="79"/>
      <c r="U7" s="79"/>
      <c r="V7" s="79"/>
      <c r="W7" s="79"/>
      <c r="X7" s="79"/>
      <c r="Y7" s="79"/>
      <c r="Z7" s="79"/>
      <c r="AA7" s="79"/>
      <c r="AB7" s="79"/>
      <c r="AC7" s="79"/>
      <c r="AD7" s="79"/>
    </row>
    <row r="8" spans="1:30" ht="16.5" customHeight="1" x14ac:dyDescent="0.25">
      <c r="A8" s="82"/>
      <c r="B8" s="83"/>
      <c r="C8" s="83"/>
      <c r="D8" s="83"/>
      <c r="E8" s="83"/>
      <c r="F8" s="84"/>
      <c r="G8" s="84"/>
      <c r="H8" s="84"/>
      <c r="I8" s="84"/>
      <c r="J8" s="84"/>
      <c r="K8" s="84"/>
      <c r="L8" s="85"/>
      <c r="M8" s="79"/>
      <c r="N8" s="79"/>
      <c r="O8" s="79"/>
      <c r="P8" s="79"/>
      <c r="Q8" s="79"/>
      <c r="R8" s="79"/>
      <c r="S8" s="79"/>
      <c r="T8" s="79"/>
      <c r="U8" s="79"/>
      <c r="V8" s="79"/>
      <c r="W8" s="79"/>
      <c r="X8" s="79"/>
      <c r="Y8" s="79"/>
      <c r="Z8" s="79"/>
      <c r="AA8" s="79"/>
      <c r="AB8" s="79"/>
      <c r="AC8" s="79"/>
      <c r="AD8" s="79"/>
    </row>
    <row r="9" spans="1:30" ht="16.5" customHeight="1" x14ac:dyDescent="0.25">
      <c r="A9" s="86"/>
      <c r="B9" s="499" t="s">
        <v>106</v>
      </c>
      <c r="C9" s="498" t="s">
        <v>107</v>
      </c>
      <c r="D9" s="424"/>
      <c r="E9" s="466"/>
      <c r="F9" s="78"/>
      <c r="G9" s="498" t="s">
        <v>108</v>
      </c>
      <c r="H9" s="424"/>
      <c r="I9" s="424"/>
      <c r="J9" s="466"/>
      <c r="K9" s="499" t="s">
        <v>109</v>
      </c>
      <c r="L9" s="87"/>
      <c r="M9" s="79"/>
      <c r="N9" s="79"/>
      <c r="O9" s="79"/>
      <c r="P9" s="79"/>
      <c r="Q9" s="79"/>
      <c r="R9" s="79"/>
      <c r="S9" s="79"/>
      <c r="T9" s="79"/>
      <c r="U9" s="79"/>
      <c r="V9" s="79"/>
      <c r="W9" s="79"/>
      <c r="X9" s="79"/>
      <c r="Y9" s="79"/>
      <c r="Z9" s="79"/>
      <c r="AA9" s="79"/>
      <c r="AB9" s="79"/>
      <c r="AC9" s="79"/>
      <c r="AD9" s="79"/>
    </row>
    <row r="10" spans="1:30" ht="16.5" customHeight="1" x14ac:dyDescent="0.25">
      <c r="A10" s="86"/>
      <c r="B10" s="461"/>
      <c r="C10" s="88" t="s">
        <v>21</v>
      </c>
      <c r="D10" s="88" t="s">
        <v>110</v>
      </c>
      <c r="E10" s="88" t="s">
        <v>111</v>
      </c>
      <c r="F10" s="78"/>
      <c r="G10" s="88" t="s">
        <v>16</v>
      </c>
      <c r="H10" s="88" t="s">
        <v>112</v>
      </c>
      <c r="I10" s="88" t="s">
        <v>56</v>
      </c>
      <c r="J10" s="88" t="s">
        <v>57</v>
      </c>
      <c r="K10" s="461"/>
      <c r="L10" s="87"/>
      <c r="M10" s="79"/>
      <c r="N10" s="79"/>
      <c r="O10" s="79"/>
      <c r="P10" s="79"/>
      <c r="Q10" s="79"/>
      <c r="R10" s="79"/>
      <c r="S10" s="79"/>
      <c r="T10" s="79"/>
      <c r="U10" s="79"/>
      <c r="V10" s="79"/>
      <c r="W10" s="79"/>
      <c r="X10" s="79"/>
      <c r="Y10" s="79"/>
      <c r="Z10" s="79"/>
      <c r="AA10" s="79"/>
      <c r="AB10" s="79"/>
      <c r="AC10" s="79"/>
      <c r="AD10" s="79"/>
    </row>
    <row r="11" spans="1:30" ht="16.5" customHeight="1" x14ac:dyDescent="0.25">
      <c r="A11" s="86"/>
      <c r="B11" s="271">
        <v>1</v>
      </c>
      <c r="C11" s="89">
        <f>Pembobotan!I3</f>
        <v>4</v>
      </c>
      <c r="D11" s="264">
        <f>Pembobotan!J3</f>
        <v>7</v>
      </c>
      <c r="E11" s="89">
        <f t="shared" ref="E11:E26" si="0">C11*D11</f>
        <v>28</v>
      </c>
      <c r="F11" s="78"/>
      <c r="G11" s="90" t="str">
        <f>hitung_F1B!A10</f>
        <v>BS-1</v>
      </c>
      <c r="H11" s="91" t="str">
        <f>IF(ISTEXT(hitung_F1B!B10),hitung_F1B!B10,"")</f>
        <v>Bidang studi A</v>
      </c>
      <c r="I11" s="90" t="str">
        <f>IF(ISTEXT(hitung_F1B!Y10),hitung_F1B!Y10,"")</f>
        <v>Ya</v>
      </c>
      <c r="J11" s="89">
        <f>IF(ISNUMBER(hitung_F1B!Z10),hitung_F1B!Z10,"")</f>
        <v>2</v>
      </c>
      <c r="K11" s="89" t="str">
        <f t="shared" ref="K11:K15" si="1">IF(ISNUMBER(J11),IF(OR(I11="Tidak",J11&lt;2),"Tidak diselenggarakan","Diselenggarakan"),"")</f>
        <v>Diselenggarakan</v>
      </c>
      <c r="L11" s="87"/>
      <c r="M11" s="79"/>
      <c r="N11" s="92" t="str">
        <f>IF(ISTEXT(hitung_F1B!#REF!),hitung_F1B!#REF!,"")</f>
        <v/>
      </c>
      <c r="O11" s="92" t="str">
        <f>IF(ISTEXT(hitung_F1B!N10),hitung_F1B!N10,"")</f>
        <v>Ya</v>
      </c>
      <c r="P11" s="93" t="str">
        <f>IF(ISNUMBER(hitung_F1B!#REF!),hitung_F1B!#REF!,"")</f>
        <v/>
      </c>
      <c r="Q11" s="93">
        <f>IF(ISNUMBER(hitung_F1B!V10),hitung_F1B!V10,"")</f>
        <v>2</v>
      </c>
      <c r="R11" s="93">
        <f>IF(ISNUMBER(hitung_F1B!W10),hitung_F1B!W10,"")</f>
        <v>2</v>
      </c>
      <c r="S11" s="93" t="str">
        <f>IF(ISNUMBER(hitung_F1B!#REF!),hitung_F1B!#REF!,"")</f>
        <v/>
      </c>
      <c r="T11" s="93" t="str">
        <f>IF(ISNUMBER(hitung_F1B!#REF!),hitung_F1B!#REF!,"")</f>
        <v/>
      </c>
      <c r="U11" s="93" t="str">
        <f>IF(ISNUMBER(hitung_F1B!#REF!),hitung_F1B!#REF!,"")</f>
        <v/>
      </c>
      <c r="V11" s="79"/>
      <c r="W11" s="92" t="str">
        <f t="shared" ref="W11:AD11" si="2">IF($K11="Tidak diselenggarakan",0,N11)</f>
        <v/>
      </c>
      <c r="X11" s="92" t="str">
        <f t="shared" si="2"/>
        <v>Ya</v>
      </c>
      <c r="Y11" s="93" t="str">
        <f t="shared" si="2"/>
        <v/>
      </c>
      <c r="Z11" s="93">
        <f t="shared" si="2"/>
        <v>2</v>
      </c>
      <c r="AA11" s="93">
        <f t="shared" si="2"/>
        <v>2</v>
      </c>
      <c r="AB11" s="93" t="str">
        <f t="shared" si="2"/>
        <v/>
      </c>
      <c r="AC11" s="93" t="str">
        <f t="shared" si="2"/>
        <v/>
      </c>
      <c r="AD11" s="93" t="str">
        <f t="shared" si="2"/>
        <v/>
      </c>
    </row>
    <row r="12" spans="1:30" ht="16.5" customHeight="1" x14ac:dyDescent="0.25">
      <c r="A12" s="86"/>
      <c r="B12" s="272">
        <f t="shared" ref="B12:B24" si="3">B11+1</f>
        <v>2</v>
      </c>
      <c r="C12" s="89">
        <f>Pembobotan!I4</f>
        <v>4</v>
      </c>
      <c r="D12" s="264">
        <f>Pembobotan!J4</f>
        <v>10</v>
      </c>
      <c r="E12" s="89">
        <f t="shared" si="0"/>
        <v>40</v>
      </c>
      <c r="F12" s="78"/>
      <c r="G12" s="59" t="str">
        <f>hitung_F1B!A11</f>
        <v>BS-2</v>
      </c>
      <c r="H12" s="94" t="str">
        <f>IF(ISTEXT(hitung_F1B!B11),hitung_F1B!B11,"")</f>
        <v>Bidang studi B</v>
      </c>
      <c r="I12" s="59" t="str">
        <f>IF(ISTEXT(hitung_F1B!Y11),hitung_F1B!Y11,"")</f>
        <v>Tidak</v>
      </c>
      <c r="J12" s="95">
        <f>IF(ISNUMBER(hitung_F1B!Z11),hitung_F1B!Z11,"")</f>
        <v>0</v>
      </c>
      <c r="K12" s="95" t="str">
        <f t="shared" si="1"/>
        <v>Tidak diselenggarakan</v>
      </c>
      <c r="L12" s="87"/>
      <c r="M12" s="79"/>
      <c r="N12" s="92" t="str">
        <f>IF(ISTEXT(hitung_F1B!#REF!),hitung_F1B!#REF!,"")</f>
        <v/>
      </c>
      <c r="O12" s="92" t="str">
        <f>IF(ISTEXT(hitung_F1B!N11),hitung_F1B!N11,"")</f>
        <v>Tidak</v>
      </c>
      <c r="P12" s="96" t="str">
        <f>IF(ISNUMBER(hitung_F1B!#REF!),hitung_F1B!#REF!,"")</f>
        <v/>
      </c>
      <c r="Q12" s="93">
        <f>IF(ISNUMBER(hitung_F1B!V11),hitung_F1B!V11,"")</f>
        <v>0</v>
      </c>
      <c r="R12" s="93">
        <f>IF(ISNUMBER(hitung_F1B!W11),hitung_F1B!W11,"")</f>
        <v>0</v>
      </c>
      <c r="S12" s="93" t="str">
        <f>IF(ISNUMBER(hitung_F1B!#REF!),hitung_F1B!#REF!,"")</f>
        <v/>
      </c>
      <c r="T12" s="93" t="str">
        <f>IF(ISNUMBER(hitung_F1B!#REF!),hitung_F1B!#REF!,"")</f>
        <v/>
      </c>
      <c r="U12" s="93" t="str">
        <f>IF(ISNUMBER(hitung_F1B!#REF!),hitung_F1B!#REF!,"")</f>
        <v/>
      </c>
      <c r="V12" s="79"/>
      <c r="W12" s="96">
        <f t="shared" ref="W12:AD12" si="4">IF($K12="Tidak diselenggarakan",0,N12)</f>
        <v>0</v>
      </c>
      <c r="X12" s="96">
        <f t="shared" si="4"/>
        <v>0</v>
      </c>
      <c r="Y12" s="96">
        <f t="shared" si="4"/>
        <v>0</v>
      </c>
      <c r="Z12" s="96">
        <f t="shared" si="4"/>
        <v>0</v>
      </c>
      <c r="AA12" s="96">
        <f t="shared" si="4"/>
        <v>0</v>
      </c>
      <c r="AB12" s="96">
        <f t="shared" si="4"/>
        <v>0</v>
      </c>
      <c r="AC12" s="96">
        <f t="shared" si="4"/>
        <v>0</v>
      </c>
      <c r="AD12" s="96">
        <f t="shared" si="4"/>
        <v>0</v>
      </c>
    </row>
    <row r="13" spans="1:30" ht="16.5" customHeight="1" x14ac:dyDescent="0.25">
      <c r="A13" s="86"/>
      <c r="B13" s="272">
        <f t="shared" si="3"/>
        <v>3</v>
      </c>
      <c r="C13" s="89">
        <f>Pembobotan!I5</f>
        <v>4</v>
      </c>
      <c r="D13" s="264">
        <f>Pembobotan!J5</f>
        <v>5</v>
      </c>
      <c r="E13" s="89">
        <f t="shared" si="0"/>
        <v>20</v>
      </c>
      <c r="F13" s="78"/>
      <c r="G13" s="59" t="str">
        <f>hitung_F1B!A12</f>
        <v>BS-3</v>
      </c>
      <c r="H13" s="94" t="str">
        <f>IF(ISTEXT(hitung_F1B!B12),hitung_F1B!B12,"")</f>
        <v>Bidang studi C</v>
      </c>
      <c r="I13" s="59" t="str">
        <f>IF(ISTEXT(hitung_F1B!Y12),hitung_F1B!Y12,"")</f>
        <v>Tidak</v>
      </c>
      <c r="J13" s="95">
        <f>IF(ISNUMBER(hitung_F1B!Z12),hitung_F1B!Z12,"")</f>
        <v>0</v>
      </c>
      <c r="K13" s="95" t="str">
        <f t="shared" si="1"/>
        <v>Tidak diselenggarakan</v>
      </c>
      <c r="L13" s="87"/>
      <c r="M13" s="79"/>
      <c r="N13" s="92" t="str">
        <f>IF(ISTEXT(hitung_F1B!#REF!),hitung_F1B!#REF!,"")</f>
        <v/>
      </c>
      <c r="O13" s="92" t="str">
        <f>IF(ISTEXT(hitung_F1B!N12),hitung_F1B!N12,"")</f>
        <v>Tidak</v>
      </c>
      <c r="P13" s="96" t="str">
        <f>IF(ISNUMBER(hitung_F1B!#REF!),hitung_F1B!#REF!,"")</f>
        <v/>
      </c>
      <c r="Q13" s="93">
        <f>IF(ISNUMBER(hitung_F1B!V12),hitung_F1B!V12,"")</f>
        <v>0</v>
      </c>
      <c r="R13" s="93">
        <f>IF(ISNUMBER(hitung_F1B!W12),hitung_F1B!W12,"")</f>
        <v>0</v>
      </c>
      <c r="S13" s="93" t="str">
        <f>IF(ISNUMBER(hitung_F1B!#REF!),hitung_F1B!#REF!,"")</f>
        <v/>
      </c>
      <c r="T13" s="93" t="str">
        <f>IF(ISNUMBER(hitung_F1B!#REF!),hitung_F1B!#REF!,"")</f>
        <v/>
      </c>
      <c r="U13" s="93" t="str">
        <f>IF(ISNUMBER(hitung_F1B!#REF!),hitung_F1B!#REF!,"")</f>
        <v/>
      </c>
      <c r="V13" s="79"/>
      <c r="W13" s="96">
        <f t="shared" ref="W13:AD13" si="5">IF($K13="Tidak diselenggarakan",0,N13)</f>
        <v>0</v>
      </c>
      <c r="X13" s="96">
        <f t="shared" si="5"/>
        <v>0</v>
      </c>
      <c r="Y13" s="96">
        <f t="shared" si="5"/>
        <v>0</v>
      </c>
      <c r="Z13" s="96">
        <f t="shared" si="5"/>
        <v>0</v>
      </c>
      <c r="AA13" s="96">
        <f t="shared" si="5"/>
        <v>0</v>
      </c>
      <c r="AB13" s="96">
        <f t="shared" si="5"/>
        <v>0</v>
      </c>
      <c r="AC13" s="96">
        <f t="shared" si="5"/>
        <v>0</v>
      </c>
      <c r="AD13" s="96">
        <f t="shared" si="5"/>
        <v>0</v>
      </c>
    </row>
    <row r="14" spans="1:30" ht="16.5" customHeight="1" x14ac:dyDescent="0.25">
      <c r="A14" s="86"/>
      <c r="B14" s="272">
        <f t="shared" si="3"/>
        <v>4</v>
      </c>
      <c r="C14" s="89">
        <f>Pembobotan!I6</f>
        <v>4</v>
      </c>
      <c r="D14" s="264">
        <f>Pembobotan!J6</f>
        <v>5</v>
      </c>
      <c r="E14" s="89">
        <f t="shared" si="0"/>
        <v>20</v>
      </c>
      <c r="F14" s="78"/>
      <c r="G14" s="59" t="str">
        <f>hitung_F1B!A13</f>
        <v>BS-4</v>
      </c>
      <c r="H14" s="94" t="str">
        <f>IF(ISTEXT(hitung_F1B!B13),hitung_F1B!B13,"")</f>
        <v>Bidang studi D</v>
      </c>
      <c r="I14" s="59" t="str">
        <f>IF(ISTEXT(hitung_F1B!Y13),hitung_F1B!Y13,"")</f>
        <v>Tidak</v>
      </c>
      <c r="J14" s="95">
        <f>IF(ISNUMBER(hitung_F1B!Z13),hitung_F1B!Z13,"")</f>
        <v>0</v>
      </c>
      <c r="K14" s="95" t="str">
        <f t="shared" si="1"/>
        <v>Tidak diselenggarakan</v>
      </c>
      <c r="L14" s="87"/>
      <c r="M14" s="79"/>
      <c r="N14" s="92" t="str">
        <f>IF(ISTEXT(hitung_F1B!#REF!),hitung_F1B!#REF!,"")</f>
        <v/>
      </c>
      <c r="O14" s="92" t="str">
        <f>IF(ISTEXT(hitung_F1B!N13),hitung_F1B!N13,"")</f>
        <v>Tidak</v>
      </c>
      <c r="P14" s="96" t="str">
        <f>IF(ISNUMBER(hitung_F1B!#REF!),hitung_F1B!#REF!,"")</f>
        <v/>
      </c>
      <c r="Q14" s="93">
        <f>IF(ISNUMBER(hitung_F1B!V13),hitung_F1B!V13,"")</f>
        <v>0</v>
      </c>
      <c r="R14" s="93">
        <f>IF(ISNUMBER(hitung_F1B!W13),hitung_F1B!W13,"")</f>
        <v>0</v>
      </c>
      <c r="S14" s="93" t="str">
        <f>IF(ISNUMBER(hitung_F1B!#REF!),hitung_F1B!#REF!,"")</f>
        <v/>
      </c>
      <c r="T14" s="93" t="str">
        <f>IF(ISNUMBER(hitung_F1B!#REF!),hitung_F1B!#REF!,"")</f>
        <v/>
      </c>
      <c r="U14" s="93" t="str">
        <f>IF(ISNUMBER(hitung_F1B!#REF!),hitung_F1B!#REF!,"")</f>
        <v/>
      </c>
      <c r="V14" s="79"/>
      <c r="W14" s="96">
        <f t="shared" ref="W14:AD14" si="6">IF($K14="Tidak diselenggarakan",0,N14)</f>
        <v>0</v>
      </c>
      <c r="X14" s="96">
        <f t="shared" si="6"/>
        <v>0</v>
      </c>
      <c r="Y14" s="96">
        <f t="shared" si="6"/>
        <v>0</v>
      </c>
      <c r="Z14" s="96">
        <f t="shared" si="6"/>
        <v>0</v>
      </c>
      <c r="AA14" s="96">
        <f t="shared" si="6"/>
        <v>0</v>
      </c>
      <c r="AB14" s="96">
        <f t="shared" si="6"/>
        <v>0</v>
      </c>
      <c r="AC14" s="96">
        <f t="shared" si="6"/>
        <v>0</v>
      </c>
      <c r="AD14" s="96">
        <f t="shared" si="6"/>
        <v>0</v>
      </c>
    </row>
    <row r="15" spans="1:30" ht="16.5" customHeight="1" x14ac:dyDescent="0.25">
      <c r="A15" s="86"/>
      <c r="B15" s="273">
        <f t="shared" si="3"/>
        <v>5</v>
      </c>
      <c r="C15" s="89">
        <f>Pembobotan!I7</f>
        <v>4</v>
      </c>
      <c r="D15" s="264">
        <f>Pembobotan!J7</f>
        <v>4</v>
      </c>
      <c r="E15" s="89">
        <f t="shared" si="0"/>
        <v>16</v>
      </c>
      <c r="F15" s="78"/>
      <c r="G15" s="59" t="str">
        <f>hitung_F1B!A14</f>
        <v>BS-5</v>
      </c>
      <c r="H15" s="94" t="str">
        <f>IF(ISTEXT(hitung_F1B!B14),hitung_F1B!B14,"")</f>
        <v/>
      </c>
      <c r="I15" s="59" t="str">
        <f>IF(ISTEXT(hitung_F1B!Y14),hitung_F1B!Y14,"")</f>
        <v>Tidak</v>
      </c>
      <c r="J15" s="95" t="str">
        <f>IF(ISNUMBER(hitung_F1B!Z14),hitung_F1B!Z14,"")</f>
        <v/>
      </c>
      <c r="K15" s="95" t="str">
        <f t="shared" si="1"/>
        <v/>
      </c>
      <c r="L15" s="87"/>
      <c r="M15" s="79"/>
      <c r="N15" s="96" t="str">
        <f>IF(ISTEXT(hitung_F1B!#REF!),hitung_F1B!#REF!,"")</f>
        <v/>
      </c>
      <c r="O15" s="96" t="str">
        <f>IF(ISTEXT(hitung_F1B!N14),hitung_F1B!N14,"")</f>
        <v/>
      </c>
      <c r="P15" s="96" t="str">
        <f>IF(ISNUMBER(hitung_F1B!#REF!),hitung_F1B!#REF!,"")</f>
        <v/>
      </c>
      <c r="Q15" s="96" t="str">
        <f>IF(ISNUMBER(hitung_F1B!V14),hitung_F1B!V14,"")</f>
        <v/>
      </c>
      <c r="R15" s="96" t="str">
        <f>IF(ISNUMBER(hitung_F1B!W14),hitung_F1B!W14,"")</f>
        <v/>
      </c>
      <c r="S15" s="96" t="str">
        <f>IF(ISNUMBER(hitung_F1B!#REF!),hitung_F1B!#REF!,"")</f>
        <v/>
      </c>
      <c r="T15" s="96" t="str">
        <f>IF(ISNUMBER(hitung_F1B!#REF!),hitung_F1B!#REF!,"")</f>
        <v/>
      </c>
      <c r="U15" s="96" t="str">
        <f>IF(ISNUMBER(hitung_F1B!#REF!),hitung_F1B!#REF!,"")</f>
        <v/>
      </c>
      <c r="V15" s="79"/>
      <c r="W15" s="96" t="str">
        <f t="shared" ref="W15:AD15" si="7">IF($K15="Tidak diselenggarakan",0,N15)</f>
        <v/>
      </c>
      <c r="X15" s="96" t="str">
        <f t="shared" si="7"/>
        <v/>
      </c>
      <c r="Y15" s="96" t="str">
        <f t="shared" si="7"/>
        <v/>
      </c>
      <c r="Z15" s="96" t="str">
        <f t="shared" si="7"/>
        <v/>
      </c>
      <c r="AA15" s="96" t="str">
        <f t="shared" si="7"/>
        <v/>
      </c>
      <c r="AB15" s="96" t="str">
        <f t="shared" si="7"/>
        <v/>
      </c>
      <c r="AC15" s="96" t="str">
        <f t="shared" si="7"/>
        <v/>
      </c>
      <c r="AD15" s="96" t="str">
        <f t="shared" si="7"/>
        <v/>
      </c>
    </row>
    <row r="16" spans="1:30" ht="16.5" customHeight="1" x14ac:dyDescent="0.25">
      <c r="A16" s="86"/>
      <c r="B16" s="274">
        <f t="shared" si="3"/>
        <v>6</v>
      </c>
      <c r="C16" s="89">
        <f>Pembobotan!I8</f>
        <v>4</v>
      </c>
      <c r="D16" s="264">
        <f>Pembobotan!J8</f>
        <v>5</v>
      </c>
      <c r="E16" s="89">
        <f t="shared" si="0"/>
        <v>20</v>
      </c>
      <c r="F16" s="78"/>
      <c r="G16" s="59"/>
      <c r="H16" s="94"/>
      <c r="I16" s="59"/>
      <c r="J16" s="95"/>
      <c r="K16" s="95"/>
      <c r="L16" s="87"/>
      <c r="M16" s="79"/>
      <c r="N16" s="96" t="str">
        <f>IF(ISTEXT(hitung_F1B!#REF!),hitung_F1B!#REF!,"")</f>
        <v/>
      </c>
      <c r="O16" s="96" t="str">
        <f>IF(ISTEXT(hitung_F1B!#REF!),hitung_F1B!#REF!,"")</f>
        <v/>
      </c>
      <c r="P16" s="96" t="str">
        <f>IF(ISNUMBER(hitung_F1B!#REF!),hitung_F1B!#REF!,"")</f>
        <v/>
      </c>
      <c r="Q16" s="96" t="str">
        <f>IF(ISNUMBER(hitung_F1B!#REF!),hitung_F1B!#REF!,"")</f>
        <v/>
      </c>
      <c r="R16" s="96" t="str">
        <f>IF(ISNUMBER(hitung_F1B!#REF!),hitung_F1B!#REF!,"")</f>
        <v/>
      </c>
      <c r="S16" s="96" t="str">
        <f>IF(ISNUMBER(hitung_F1B!#REF!),hitung_F1B!#REF!,"")</f>
        <v/>
      </c>
      <c r="T16" s="96" t="str">
        <f>IF(ISNUMBER(hitung_F1B!#REF!),hitung_F1B!#REF!,"")</f>
        <v/>
      </c>
      <c r="U16" s="96" t="str">
        <f>IF(ISNUMBER(hitung_F1B!#REF!),hitung_F1B!#REF!,"")</f>
        <v/>
      </c>
      <c r="V16" s="79"/>
      <c r="W16" s="96" t="str">
        <f t="shared" ref="W16:AD16" si="8">IF($K16="Tidak diselenggarakan",0,N16)</f>
        <v/>
      </c>
      <c r="X16" s="96" t="str">
        <f t="shared" si="8"/>
        <v/>
      </c>
      <c r="Y16" s="96" t="str">
        <f t="shared" si="8"/>
        <v/>
      </c>
      <c r="Z16" s="96" t="str">
        <f t="shared" si="8"/>
        <v/>
      </c>
      <c r="AA16" s="96" t="str">
        <f t="shared" si="8"/>
        <v/>
      </c>
      <c r="AB16" s="96" t="str">
        <f t="shared" si="8"/>
        <v/>
      </c>
      <c r="AC16" s="96" t="str">
        <f t="shared" si="8"/>
        <v/>
      </c>
      <c r="AD16" s="96" t="str">
        <f t="shared" si="8"/>
        <v/>
      </c>
    </row>
    <row r="17" spans="1:30" ht="16.5" customHeight="1" x14ac:dyDescent="0.25">
      <c r="A17" s="86"/>
      <c r="B17" s="59">
        <f t="shared" si="3"/>
        <v>7</v>
      </c>
      <c r="C17" s="89">
        <f>Pembobotan!I9</f>
        <v>4</v>
      </c>
      <c r="D17" s="264">
        <f>Pembobotan!J9</f>
        <v>9</v>
      </c>
      <c r="E17" s="89">
        <f t="shared" si="0"/>
        <v>36</v>
      </c>
      <c r="F17" s="78"/>
      <c r="G17" s="59"/>
      <c r="H17" s="94"/>
      <c r="I17" s="59"/>
      <c r="J17" s="95"/>
      <c r="K17" s="95"/>
      <c r="L17" s="87"/>
      <c r="M17" s="79"/>
      <c r="N17" s="96" t="str">
        <f>IF(ISTEXT(hitung_F1B!#REF!),hitung_F1B!#REF!,"")</f>
        <v/>
      </c>
      <c r="O17" s="96" t="str">
        <f>IF(ISTEXT(hitung_F1B!#REF!),hitung_F1B!#REF!,"")</f>
        <v/>
      </c>
      <c r="P17" s="96" t="str">
        <f>IF(ISNUMBER(hitung_F1B!#REF!),hitung_F1B!#REF!,"")</f>
        <v/>
      </c>
      <c r="Q17" s="96" t="str">
        <f>IF(ISNUMBER(hitung_F1B!#REF!),hitung_F1B!#REF!,"")</f>
        <v/>
      </c>
      <c r="R17" s="96" t="str">
        <f>IF(ISNUMBER(hitung_F1B!#REF!),hitung_F1B!#REF!,"")</f>
        <v/>
      </c>
      <c r="S17" s="96" t="str">
        <f>IF(ISNUMBER(hitung_F1B!#REF!),hitung_F1B!#REF!,"")</f>
        <v/>
      </c>
      <c r="T17" s="96" t="str">
        <f>IF(ISNUMBER(hitung_F1B!#REF!),hitung_F1B!#REF!,"")</f>
        <v/>
      </c>
      <c r="U17" s="96" t="str">
        <f>IF(ISNUMBER(hitung_F1B!#REF!),hitung_F1B!#REF!,"")</f>
        <v/>
      </c>
      <c r="V17" s="79"/>
      <c r="W17" s="96" t="str">
        <f t="shared" ref="W17:AD17" si="9">IF($K17="Tidak diselenggarakan",0,N17)</f>
        <v/>
      </c>
      <c r="X17" s="96" t="str">
        <f t="shared" si="9"/>
        <v/>
      </c>
      <c r="Y17" s="96" t="str">
        <f t="shared" si="9"/>
        <v/>
      </c>
      <c r="Z17" s="96" t="str">
        <f t="shared" si="9"/>
        <v/>
      </c>
      <c r="AA17" s="96" t="str">
        <f t="shared" si="9"/>
        <v/>
      </c>
      <c r="AB17" s="96" t="str">
        <f t="shared" si="9"/>
        <v/>
      </c>
      <c r="AC17" s="96" t="str">
        <f t="shared" si="9"/>
        <v/>
      </c>
      <c r="AD17" s="96" t="str">
        <f t="shared" si="9"/>
        <v/>
      </c>
    </row>
    <row r="18" spans="1:30" ht="16.5" customHeight="1" x14ac:dyDescent="0.25">
      <c r="A18" s="86"/>
      <c r="B18" s="59">
        <f t="shared" si="3"/>
        <v>8</v>
      </c>
      <c r="C18" s="89">
        <f>Pembobotan!I10</f>
        <v>4</v>
      </c>
      <c r="D18" s="264">
        <f>Pembobotan!J10</f>
        <v>8</v>
      </c>
      <c r="E18" s="89">
        <f t="shared" si="0"/>
        <v>32</v>
      </c>
      <c r="F18" s="78"/>
      <c r="G18" s="275" t="s">
        <v>263</v>
      </c>
      <c r="H18" s="94"/>
      <c r="I18" s="59"/>
      <c r="J18" s="95"/>
      <c r="K18" s="95"/>
      <c r="L18" s="87"/>
      <c r="M18" s="79"/>
      <c r="N18" s="96" t="str">
        <f>IF(ISTEXT(hitung_F1B!#REF!),hitung_F1B!#REF!,"")</f>
        <v/>
      </c>
      <c r="O18" s="96" t="str">
        <f>IF(ISTEXT(hitung_F1B!#REF!),hitung_F1B!#REF!,"")</f>
        <v/>
      </c>
      <c r="P18" s="96" t="str">
        <f>IF(ISNUMBER(hitung_F1B!#REF!),hitung_F1B!#REF!,"")</f>
        <v/>
      </c>
      <c r="Q18" s="96" t="str">
        <f>IF(ISNUMBER(hitung_F1B!#REF!),hitung_F1B!#REF!,"")</f>
        <v/>
      </c>
      <c r="R18" s="96" t="str">
        <f>IF(ISNUMBER(hitung_F1B!#REF!),hitung_F1B!#REF!,"")</f>
        <v/>
      </c>
      <c r="S18" s="96" t="str">
        <f>IF(ISNUMBER(hitung_F1B!#REF!),hitung_F1B!#REF!,"")</f>
        <v/>
      </c>
      <c r="T18" s="96" t="str">
        <f>IF(ISNUMBER(hitung_F1B!#REF!),hitung_F1B!#REF!,"")</f>
        <v/>
      </c>
      <c r="U18" s="96" t="str">
        <f>IF(ISNUMBER(hitung_F1B!#REF!),hitung_F1B!#REF!,"")</f>
        <v/>
      </c>
      <c r="V18" s="79"/>
      <c r="W18" s="96" t="str">
        <f t="shared" ref="W18:AD18" si="10">IF($K18="Tidak diselenggarakan",0,N18)</f>
        <v/>
      </c>
      <c r="X18" s="96" t="str">
        <f t="shared" si="10"/>
        <v/>
      </c>
      <c r="Y18" s="96" t="str">
        <f t="shared" si="10"/>
        <v/>
      </c>
      <c r="Z18" s="96" t="str">
        <f t="shared" si="10"/>
        <v/>
      </c>
      <c r="AA18" s="96" t="str">
        <f t="shared" si="10"/>
        <v/>
      </c>
      <c r="AB18" s="96" t="str">
        <f t="shared" si="10"/>
        <v/>
      </c>
      <c r="AC18" s="96" t="str">
        <f t="shared" si="10"/>
        <v/>
      </c>
      <c r="AD18" s="96" t="str">
        <f t="shared" si="10"/>
        <v/>
      </c>
    </row>
    <row r="19" spans="1:30" ht="16.5" customHeight="1" x14ac:dyDescent="0.25">
      <c r="A19" s="86"/>
      <c r="B19" s="59">
        <f t="shared" si="3"/>
        <v>9</v>
      </c>
      <c r="C19" s="89">
        <f>Pembobotan!I11</f>
        <v>4</v>
      </c>
      <c r="D19" s="264">
        <f>Pembobotan!J11</f>
        <v>5</v>
      </c>
      <c r="E19" s="89">
        <f t="shared" si="0"/>
        <v>20</v>
      </c>
      <c r="F19" s="78"/>
      <c r="G19" s="483" t="str">
        <f>'Hitung F1A'!B172</f>
        <v>Ketikkan di sini komentar, masukan, dan saran dari evaluator berdasarkan evaluasi berkas usulan yang telah dilakukan.</v>
      </c>
      <c r="H19" s="484"/>
      <c r="I19" s="484"/>
      <c r="J19" s="484"/>
      <c r="K19" s="485"/>
      <c r="L19" s="87"/>
      <c r="M19" s="79"/>
      <c r="N19" s="96" t="str">
        <f>IF(ISTEXT(hitung_F1B!#REF!),hitung_F1B!#REF!,"")</f>
        <v/>
      </c>
      <c r="O19" s="96" t="str">
        <f>IF(ISTEXT(hitung_F1B!#REF!),hitung_F1B!#REF!,"")</f>
        <v/>
      </c>
      <c r="P19" s="96" t="str">
        <f>IF(ISNUMBER(hitung_F1B!#REF!),hitung_F1B!#REF!,"")</f>
        <v/>
      </c>
      <c r="Q19" s="96" t="str">
        <f>IF(ISNUMBER(hitung_F1B!#REF!),hitung_F1B!#REF!,"")</f>
        <v/>
      </c>
      <c r="R19" s="96" t="str">
        <f>IF(ISNUMBER(hitung_F1B!#REF!),hitung_F1B!#REF!,"")</f>
        <v/>
      </c>
      <c r="S19" s="96" t="str">
        <f>IF(ISNUMBER(hitung_F1B!#REF!),hitung_F1B!#REF!,"")</f>
        <v/>
      </c>
      <c r="T19" s="96" t="str">
        <f>IF(ISNUMBER(hitung_F1B!#REF!),hitung_F1B!#REF!,"")</f>
        <v/>
      </c>
      <c r="U19" s="96" t="str">
        <f>IF(ISNUMBER(hitung_F1B!#REF!),hitung_F1B!#REF!,"")</f>
        <v/>
      </c>
      <c r="V19" s="79"/>
      <c r="W19" s="96" t="str">
        <f t="shared" ref="W19:AD19" si="11">IF($K19="Tidak diselenggarakan",0,N19)</f>
        <v/>
      </c>
      <c r="X19" s="96" t="str">
        <f t="shared" si="11"/>
        <v/>
      </c>
      <c r="Y19" s="96" t="str">
        <f t="shared" si="11"/>
        <v/>
      </c>
      <c r="Z19" s="96" t="str">
        <f t="shared" si="11"/>
        <v/>
      </c>
      <c r="AA19" s="96" t="str">
        <f t="shared" si="11"/>
        <v/>
      </c>
      <c r="AB19" s="96" t="str">
        <f t="shared" si="11"/>
        <v/>
      </c>
      <c r="AC19" s="96" t="str">
        <f t="shared" si="11"/>
        <v/>
      </c>
      <c r="AD19" s="96" t="str">
        <f t="shared" si="11"/>
        <v/>
      </c>
    </row>
    <row r="20" spans="1:30" ht="16.5" customHeight="1" x14ac:dyDescent="0.25">
      <c r="A20" s="86"/>
      <c r="B20" s="59">
        <f t="shared" si="3"/>
        <v>10</v>
      </c>
      <c r="C20" s="89">
        <f>Pembobotan!I12</f>
        <v>4</v>
      </c>
      <c r="D20" s="264">
        <f>Pembobotan!J12</f>
        <v>5</v>
      </c>
      <c r="E20" s="89">
        <f t="shared" si="0"/>
        <v>20</v>
      </c>
      <c r="F20" s="78"/>
      <c r="G20" s="486"/>
      <c r="H20" s="487"/>
      <c r="I20" s="487"/>
      <c r="J20" s="487"/>
      <c r="K20" s="488"/>
      <c r="L20" s="87"/>
      <c r="M20" s="79"/>
      <c r="N20" s="96" t="str">
        <f>IF(ISTEXT(hitung_F1B!#REF!),hitung_F1B!#REF!,"")</f>
        <v/>
      </c>
      <c r="O20" s="96" t="str">
        <f>IF(ISTEXT(hitung_F1B!#REF!),hitung_F1B!#REF!,"")</f>
        <v/>
      </c>
      <c r="P20" s="96" t="str">
        <f>IF(ISNUMBER(hitung_F1B!#REF!),hitung_F1B!#REF!,"")</f>
        <v/>
      </c>
      <c r="Q20" s="96" t="str">
        <f>IF(ISNUMBER(hitung_F1B!#REF!),hitung_F1B!#REF!,"")</f>
        <v/>
      </c>
      <c r="R20" s="96" t="str">
        <f>IF(ISNUMBER(hitung_F1B!#REF!),hitung_F1B!#REF!,"")</f>
        <v/>
      </c>
      <c r="S20" s="96" t="str">
        <f>IF(ISNUMBER(hitung_F1B!#REF!),hitung_F1B!#REF!,"")</f>
        <v/>
      </c>
      <c r="T20" s="96" t="str">
        <f>IF(ISNUMBER(hitung_F1B!#REF!),hitung_F1B!#REF!,"")</f>
        <v/>
      </c>
      <c r="U20" s="96" t="str">
        <f>IF(ISNUMBER(hitung_F1B!#REF!),hitung_F1B!#REF!,"")</f>
        <v/>
      </c>
      <c r="V20" s="79"/>
      <c r="W20" s="96" t="str">
        <f t="shared" ref="W20:AD20" si="12">IF($K20="Tidak diselenggarakan",0,N20)</f>
        <v/>
      </c>
      <c r="X20" s="96" t="str">
        <f t="shared" si="12"/>
        <v/>
      </c>
      <c r="Y20" s="96" t="str">
        <f t="shared" si="12"/>
        <v/>
      </c>
      <c r="Z20" s="96" t="str">
        <f t="shared" si="12"/>
        <v/>
      </c>
      <c r="AA20" s="96" t="str">
        <f t="shared" si="12"/>
        <v/>
      </c>
      <c r="AB20" s="96" t="str">
        <f t="shared" si="12"/>
        <v/>
      </c>
      <c r="AC20" s="96" t="str">
        <f t="shared" si="12"/>
        <v/>
      </c>
      <c r="AD20" s="96" t="str">
        <f t="shared" si="12"/>
        <v/>
      </c>
    </row>
    <row r="21" spans="1:30" ht="16.5" customHeight="1" x14ac:dyDescent="0.25">
      <c r="A21" s="86"/>
      <c r="B21" s="59">
        <f t="shared" si="3"/>
        <v>11</v>
      </c>
      <c r="C21" s="89">
        <f>Pembobotan!I13</f>
        <v>4</v>
      </c>
      <c r="D21" s="264">
        <f>Pembobotan!J13</f>
        <v>5</v>
      </c>
      <c r="E21" s="89">
        <f t="shared" si="0"/>
        <v>20</v>
      </c>
      <c r="F21" s="78"/>
      <c r="G21" s="486"/>
      <c r="H21" s="487"/>
      <c r="I21" s="487"/>
      <c r="J21" s="487"/>
      <c r="K21" s="488"/>
      <c r="L21" s="87"/>
      <c r="M21" s="79"/>
      <c r="N21" s="96" t="str">
        <f>IF(ISTEXT(hitung_F1B!#REF!),hitung_F1B!#REF!,"")</f>
        <v/>
      </c>
      <c r="O21" s="96" t="str">
        <f>IF(ISTEXT(hitung_F1B!#REF!),hitung_F1B!#REF!,"")</f>
        <v/>
      </c>
      <c r="P21" s="96" t="str">
        <f>IF(ISNUMBER(hitung_F1B!#REF!),hitung_F1B!#REF!,"")</f>
        <v/>
      </c>
      <c r="Q21" s="96" t="str">
        <f>IF(ISNUMBER(hitung_F1B!#REF!),hitung_F1B!#REF!,"")</f>
        <v/>
      </c>
      <c r="R21" s="96" t="str">
        <f>IF(ISNUMBER(hitung_F1B!#REF!),hitung_F1B!#REF!,"")</f>
        <v/>
      </c>
      <c r="S21" s="96" t="str">
        <f>IF(ISNUMBER(hitung_F1B!#REF!),hitung_F1B!#REF!,"")</f>
        <v/>
      </c>
      <c r="T21" s="96" t="str">
        <f>IF(ISNUMBER(hitung_F1B!#REF!),hitung_F1B!#REF!,"")</f>
        <v/>
      </c>
      <c r="U21" s="96" t="str">
        <f>IF(ISNUMBER(hitung_F1B!#REF!),hitung_F1B!#REF!,"")</f>
        <v/>
      </c>
      <c r="V21" s="79"/>
      <c r="W21" s="96" t="str">
        <f t="shared" ref="W21:AD21" si="13">IF($K21="Tidak diselenggarakan",0,N21)</f>
        <v/>
      </c>
      <c r="X21" s="96" t="str">
        <f t="shared" si="13"/>
        <v/>
      </c>
      <c r="Y21" s="96" t="str">
        <f t="shared" si="13"/>
        <v/>
      </c>
      <c r="Z21" s="96" t="str">
        <f t="shared" si="13"/>
        <v/>
      </c>
      <c r="AA21" s="96" t="str">
        <f t="shared" si="13"/>
        <v/>
      </c>
      <c r="AB21" s="96" t="str">
        <f t="shared" si="13"/>
        <v/>
      </c>
      <c r="AC21" s="96" t="str">
        <f t="shared" si="13"/>
        <v/>
      </c>
      <c r="AD21" s="96" t="str">
        <f t="shared" si="13"/>
        <v/>
      </c>
    </row>
    <row r="22" spans="1:30" ht="16.5" customHeight="1" x14ac:dyDescent="0.25">
      <c r="A22" s="86"/>
      <c r="B22" s="59">
        <f t="shared" si="3"/>
        <v>12</v>
      </c>
      <c r="C22" s="89">
        <f>Pembobotan!I14</f>
        <v>4</v>
      </c>
      <c r="D22" s="264">
        <f>Pembobotan!J14</f>
        <v>8</v>
      </c>
      <c r="E22" s="89">
        <f t="shared" si="0"/>
        <v>32</v>
      </c>
      <c r="F22" s="78"/>
      <c r="G22" s="486"/>
      <c r="H22" s="487"/>
      <c r="I22" s="487"/>
      <c r="J22" s="487"/>
      <c r="K22" s="488"/>
      <c r="L22" s="87"/>
      <c r="M22" s="79"/>
      <c r="N22" s="96" t="str">
        <f>IF(ISTEXT(hitung_F1B!#REF!),hitung_F1B!#REF!,"")</f>
        <v/>
      </c>
      <c r="O22" s="96" t="str">
        <f>IF(ISTEXT(hitung_F1B!#REF!),hitung_F1B!#REF!,"")</f>
        <v/>
      </c>
      <c r="P22" s="96" t="str">
        <f>IF(ISNUMBER(hitung_F1B!#REF!),hitung_F1B!#REF!,"")</f>
        <v/>
      </c>
      <c r="Q22" s="96" t="str">
        <f>IF(ISNUMBER(hitung_F1B!#REF!),hitung_F1B!#REF!,"")</f>
        <v/>
      </c>
      <c r="R22" s="96" t="str">
        <f>IF(ISNUMBER(hitung_F1B!#REF!),hitung_F1B!#REF!,"")</f>
        <v/>
      </c>
      <c r="S22" s="96" t="str">
        <f>IF(ISNUMBER(hitung_F1B!#REF!),hitung_F1B!#REF!,"")</f>
        <v/>
      </c>
      <c r="T22" s="96" t="str">
        <f>IF(ISNUMBER(hitung_F1B!#REF!),hitung_F1B!#REF!,"")</f>
        <v/>
      </c>
      <c r="U22" s="96" t="str">
        <f>IF(ISNUMBER(hitung_F1B!#REF!),hitung_F1B!#REF!,"")</f>
        <v/>
      </c>
      <c r="V22" s="79"/>
      <c r="W22" s="96" t="str">
        <f t="shared" ref="W22:AD22" si="14">IF($K22="Tidak diselenggarakan",0,N22)</f>
        <v/>
      </c>
      <c r="X22" s="96" t="str">
        <f t="shared" si="14"/>
        <v/>
      </c>
      <c r="Y22" s="96" t="str">
        <f t="shared" si="14"/>
        <v/>
      </c>
      <c r="Z22" s="96" t="str">
        <f t="shared" si="14"/>
        <v/>
      </c>
      <c r="AA22" s="96" t="str">
        <f t="shared" si="14"/>
        <v/>
      </c>
      <c r="AB22" s="96" t="str">
        <f t="shared" si="14"/>
        <v/>
      </c>
      <c r="AC22" s="96" t="str">
        <f t="shared" si="14"/>
        <v/>
      </c>
      <c r="AD22" s="96" t="str">
        <f t="shared" si="14"/>
        <v/>
      </c>
    </row>
    <row r="23" spans="1:30" ht="16.5" customHeight="1" x14ac:dyDescent="0.25">
      <c r="A23" s="86"/>
      <c r="B23" s="59">
        <f t="shared" si="3"/>
        <v>13</v>
      </c>
      <c r="C23" s="89">
        <f>Pembobotan!I15</f>
        <v>4</v>
      </c>
      <c r="D23" s="264">
        <f>Pembobotan!J15</f>
        <v>5</v>
      </c>
      <c r="E23" s="89">
        <f t="shared" si="0"/>
        <v>20</v>
      </c>
      <c r="F23" s="78"/>
      <c r="G23" s="486"/>
      <c r="H23" s="487"/>
      <c r="I23" s="487"/>
      <c r="J23" s="487"/>
      <c r="K23" s="488"/>
      <c r="L23" s="87"/>
      <c r="M23" s="79"/>
      <c r="N23" s="96" t="str">
        <f>IF(ISTEXT(hitung_F1B!#REF!),hitung_F1B!#REF!,"")</f>
        <v/>
      </c>
      <c r="O23" s="96" t="str">
        <f>IF(ISTEXT(hitung_F1B!#REF!),hitung_F1B!#REF!,"")</f>
        <v/>
      </c>
      <c r="P23" s="96" t="str">
        <f>IF(ISNUMBER(hitung_F1B!#REF!),hitung_F1B!#REF!,"")</f>
        <v/>
      </c>
      <c r="Q23" s="96" t="str">
        <f>IF(ISNUMBER(hitung_F1B!#REF!),hitung_F1B!#REF!,"")</f>
        <v/>
      </c>
      <c r="R23" s="96" t="str">
        <f>IF(ISNUMBER(hitung_F1B!#REF!),hitung_F1B!#REF!,"")</f>
        <v/>
      </c>
      <c r="S23" s="96" t="str">
        <f>IF(ISNUMBER(hitung_F1B!#REF!),hitung_F1B!#REF!,"")</f>
        <v/>
      </c>
      <c r="T23" s="96" t="str">
        <f>IF(ISNUMBER(hitung_F1B!#REF!),hitung_F1B!#REF!,"")</f>
        <v/>
      </c>
      <c r="U23" s="96" t="str">
        <f>IF(ISNUMBER(hitung_F1B!#REF!),hitung_F1B!#REF!,"")</f>
        <v/>
      </c>
      <c r="V23" s="79"/>
      <c r="W23" s="96" t="str">
        <f t="shared" ref="W23:AD23" si="15">IF($K23="Tidak diselenggarakan",0,N23)</f>
        <v/>
      </c>
      <c r="X23" s="96" t="str">
        <f t="shared" si="15"/>
        <v/>
      </c>
      <c r="Y23" s="96" t="str">
        <f t="shared" si="15"/>
        <v/>
      </c>
      <c r="Z23" s="96" t="str">
        <f t="shared" si="15"/>
        <v/>
      </c>
      <c r="AA23" s="96" t="str">
        <f t="shared" si="15"/>
        <v/>
      </c>
      <c r="AB23" s="96" t="str">
        <f t="shared" si="15"/>
        <v/>
      </c>
      <c r="AC23" s="96" t="str">
        <f t="shared" si="15"/>
        <v/>
      </c>
      <c r="AD23" s="96" t="str">
        <f t="shared" si="15"/>
        <v/>
      </c>
    </row>
    <row r="24" spans="1:30" ht="16.5" customHeight="1" x14ac:dyDescent="0.25">
      <c r="A24" s="86"/>
      <c r="B24" s="59">
        <f t="shared" si="3"/>
        <v>14</v>
      </c>
      <c r="C24" s="89">
        <f>Pembobotan!I16</f>
        <v>4</v>
      </c>
      <c r="D24" s="264">
        <f>Pembobotan!J16</f>
        <v>5</v>
      </c>
      <c r="E24" s="89">
        <f t="shared" si="0"/>
        <v>20</v>
      </c>
      <c r="F24" s="78"/>
      <c r="G24" s="486"/>
      <c r="H24" s="487"/>
      <c r="I24" s="487"/>
      <c r="J24" s="487"/>
      <c r="K24" s="488"/>
      <c r="L24" s="87"/>
      <c r="M24" s="79"/>
      <c r="N24" s="96" t="str">
        <f>IF(ISTEXT(hitung_F1B!#REF!),hitung_F1B!#REF!,"")</f>
        <v/>
      </c>
      <c r="O24" s="96" t="str">
        <f>IF(ISTEXT(hitung_F1B!#REF!),hitung_F1B!#REF!,"")</f>
        <v/>
      </c>
      <c r="P24" s="96" t="str">
        <f>IF(ISNUMBER(hitung_F1B!#REF!),hitung_F1B!#REF!,"")</f>
        <v/>
      </c>
      <c r="Q24" s="96" t="str">
        <f>IF(ISNUMBER(hitung_F1B!#REF!),hitung_F1B!#REF!,"")</f>
        <v/>
      </c>
      <c r="R24" s="96" t="str">
        <f>IF(ISNUMBER(hitung_F1B!#REF!),hitung_F1B!#REF!,"")</f>
        <v/>
      </c>
      <c r="S24" s="96" t="str">
        <f>IF(ISNUMBER(hitung_F1B!#REF!),hitung_F1B!#REF!,"")</f>
        <v/>
      </c>
      <c r="T24" s="96" t="str">
        <f>IF(ISNUMBER(hitung_F1B!#REF!),hitung_F1B!#REF!,"")</f>
        <v/>
      </c>
      <c r="U24" s="96" t="str">
        <f>IF(ISNUMBER(hitung_F1B!#REF!),hitung_F1B!#REF!,"")</f>
        <v/>
      </c>
      <c r="V24" s="79"/>
      <c r="W24" s="96" t="str">
        <f t="shared" ref="W24:AD24" si="16">IF($K24="Tidak diselenggarakan",0,N24)</f>
        <v/>
      </c>
      <c r="X24" s="96" t="str">
        <f t="shared" si="16"/>
        <v/>
      </c>
      <c r="Y24" s="96" t="str">
        <f t="shared" si="16"/>
        <v/>
      </c>
      <c r="Z24" s="96" t="str">
        <f t="shared" si="16"/>
        <v/>
      </c>
      <c r="AA24" s="96" t="str">
        <f t="shared" si="16"/>
        <v/>
      </c>
      <c r="AB24" s="96" t="str">
        <f t="shared" si="16"/>
        <v/>
      </c>
      <c r="AC24" s="96" t="str">
        <f t="shared" si="16"/>
        <v/>
      </c>
      <c r="AD24" s="96" t="str">
        <f t="shared" si="16"/>
        <v/>
      </c>
    </row>
    <row r="25" spans="1:30" s="224" customFormat="1" ht="16.5" customHeight="1" x14ac:dyDescent="0.25">
      <c r="A25" s="86"/>
      <c r="B25" s="59">
        <v>15</v>
      </c>
      <c r="C25" s="89">
        <f>Pembobotan!I17</f>
        <v>4</v>
      </c>
      <c r="D25" s="264">
        <f>Pembobotan!J17</f>
        <v>4</v>
      </c>
      <c r="E25" s="89">
        <f t="shared" si="0"/>
        <v>16</v>
      </c>
      <c r="F25" s="78"/>
      <c r="G25" s="486"/>
      <c r="H25" s="487"/>
      <c r="I25" s="487"/>
      <c r="J25" s="487"/>
      <c r="K25" s="488"/>
      <c r="L25" s="87"/>
      <c r="M25" s="79"/>
      <c r="N25" s="96"/>
      <c r="O25" s="96"/>
      <c r="P25" s="96"/>
      <c r="Q25" s="96"/>
      <c r="R25" s="96"/>
      <c r="S25" s="96"/>
      <c r="T25" s="96"/>
      <c r="U25" s="96"/>
      <c r="V25" s="79"/>
      <c r="W25" s="96"/>
      <c r="X25" s="96"/>
      <c r="Y25" s="96"/>
      <c r="Z25" s="96"/>
      <c r="AA25" s="96"/>
      <c r="AB25" s="96"/>
      <c r="AC25" s="96"/>
      <c r="AD25" s="96"/>
    </row>
    <row r="26" spans="1:30" ht="16.5" customHeight="1" x14ac:dyDescent="0.25">
      <c r="A26" s="86"/>
      <c r="B26" s="259">
        <v>16</v>
      </c>
      <c r="C26" s="89">
        <f>Pembobotan!I18</f>
        <v>4</v>
      </c>
      <c r="D26" s="264">
        <f>Pembobotan!J18</f>
        <v>5</v>
      </c>
      <c r="E26" s="89">
        <f t="shared" si="0"/>
        <v>20</v>
      </c>
      <c r="F26" s="78"/>
      <c r="G26" s="489"/>
      <c r="H26" s="490"/>
      <c r="I26" s="490"/>
      <c r="J26" s="490"/>
      <c r="K26" s="491"/>
      <c r="L26" s="87"/>
      <c r="M26" s="79"/>
      <c r="N26" s="96" t="str">
        <f>IF(ISTEXT(hitung_F1B!#REF!),hitung_F1B!#REF!,"")</f>
        <v/>
      </c>
      <c r="O26" s="96" t="str">
        <f>IF(ISTEXT(hitung_F1B!#REF!),hitung_F1B!#REF!,"")</f>
        <v/>
      </c>
      <c r="P26" s="96" t="str">
        <f>IF(ISNUMBER(hitung_F1B!#REF!),hitung_F1B!#REF!,"")</f>
        <v/>
      </c>
      <c r="Q26" s="96" t="str">
        <f>IF(ISNUMBER(hitung_F1B!#REF!),hitung_F1B!#REF!,"")</f>
        <v/>
      </c>
      <c r="R26" s="96" t="str">
        <f>IF(ISNUMBER(hitung_F1B!#REF!),hitung_F1B!#REF!,"")</f>
        <v/>
      </c>
      <c r="S26" s="96" t="str">
        <f>IF(ISNUMBER(hitung_F1B!#REF!),hitung_F1B!#REF!,"")</f>
        <v/>
      </c>
      <c r="T26" s="96" t="str">
        <f>IF(ISNUMBER(hitung_F1B!#REF!),hitung_F1B!#REF!,"")</f>
        <v/>
      </c>
      <c r="U26" s="96" t="str">
        <f>IF(ISNUMBER(hitung_F1B!#REF!),hitung_F1B!#REF!,"")</f>
        <v/>
      </c>
      <c r="V26" s="79"/>
      <c r="W26" s="96" t="str">
        <f t="shared" ref="W26:AD26" si="17">IF($K26="Tidak diselenggarakan",0,N26)</f>
        <v/>
      </c>
      <c r="X26" s="96" t="str">
        <f t="shared" si="17"/>
        <v/>
      </c>
      <c r="Y26" s="96" t="str">
        <f t="shared" si="17"/>
        <v/>
      </c>
      <c r="Z26" s="96" t="str">
        <f t="shared" si="17"/>
        <v/>
      </c>
      <c r="AA26" s="96" t="str">
        <f t="shared" si="17"/>
        <v/>
      </c>
      <c r="AB26" s="96" t="str">
        <f t="shared" si="17"/>
        <v/>
      </c>
      <c r="AC26" s="96" t="str">
        <f t="shared" si="17"/>
        <v/>
      </c>
      <c r="AD26" s="96" t="str">
        <f t="shared" si="17"/>
        <v/>
      </c>
    </row>
    <row r="27" spans="1:30" s="224" customFormat="1" ht="16.5" customHeight="1" x14ac:dyDescent="0.25">
      <c r="A27" s="86"/>
      <c r="B27" s="260">
        <v>17</v>
      </c>
      <c r="C27" s="89">
        <f>Pembobotan!I19</f>
        <v>3.5</v>
      </c>
      <c r="D27" s="269">
        <f>Pembobotan!J19</f>
        <v>5</v>
      </c>
      <c r="E27" s="268">
        <f t="shared" ref="E27" si="18">C27*D27</f>
        <v>17.5</v>
      </c>
      <c r="F27" s="78"/>
      <c r="G27" s="260"/>
      <c r="H27" s="266"/>
      <c r="I27" s="260"/>
      <c r="J27" s="265"/>
      <c r="K27" s="265"/>
      <c r="L27" s="87"/>
      <c r="M27" s="79"/>
      <c r="N27" s="267"/>
      <c r="O27" s="267"/>
      <c r="P27" s="267"/>
      <c r="Q27" s="267"/>
      <c r="R27" s="267"/>
      <c r="S27" s="267"/>
      <c r="T27" s="267"/>
      <c r="U27" s="267"/>
      <c r="V27" s="79"/>
      <c r="W27" s="267"/>
      <c r="X27" s="267"/>
      <c r="Y27" s="267"/>
      <c r="Z27" s="267"/>
      <c r="AA27" s="267"/>
      <c r="AB27" s="267"/>
      <c r="AC27" s="267"/>
      <c r="AD27" s="267"/>
    </row>
    <row r="28" spans="1:30" ht="16.5" customHeight="1" thickBot="1" x14ac:dyDescent="0.3">
      <c r="A28" s="98"/>
      <c r="B28" s="481" t="s">
        <v>100</v>
      </c>
      <c r="C28" s="482"/>
      <c r="D28" s="482"/>
      <c r="E28" s="263">
        <f>SUM(E11:E27)</f>
        <v>397.5</v>
      </c>
      <c r="F28" s="99"/>
      <c r="G28" s="99"/>
      <c r="H28" s="99"/>
      <c r="I28" s="99"/>
      <c r="J28" s="99"/>
      <c r="K28" s="99"/>
      <c r="L28" s="100"/>
      <c r="M28" s="79"/>
      <c r="N28" s="79"/>
      <c r="O28" s="79"/>
      <c r="P28" s="79"/>
      <c r="Q28" s="79"/>
      <c r="R28" s="79"/>
      <c r="S28" s="79"/>
      <c r="T28" s="79"/>
      <c r="U28" s="79"/>
      <c r="V28" s="79"/>
      <c r="W28" s="79"/>
      <c r="X28" s="79"/>
      <c r="Y28" s="79"/>
      <c r="Z28" s="79"/>
      <c r="AA28" s="79"/>
      <c r="AB28" s="79"/>
      <c r="AC28" s="79"/>
      <c r="AD28" s="79"/>
    </row>
    <row r="29" spans="1:30" ht="15.75" x14ac:dyDescent="0.25">
      <c r="A29" s="82"/>
      <c r="B29" s="260"/>
      <c r="C29" s="260"/>
      <c r="D29" s="260"/>
      <c r="E29" s="83"/>
      <c r="F29" s="84"/>
      <c r="G29" s="76"/>
      <c r="H29" s="101">
        <f>25-COUNTIF(H11:H26,"")</f>
        <v>13</v>
      </c>
      <c r="I29" s="84"/>
      <c r="J29" s="84"/>
      <c r="K29" s="84"/>
      <c r="L29" s="85"/>
      <c r="M29" s="79"/>
      <c r="N29" s="79" t="str">
        <f>IF(COUNTIF(N11:N26,"Tidak")&gt;0,"Tidak","Ya")</f>
        <v>Ya</v>
      </c>
      <c r="O29" s="79" t="str">
        <f>IF(COUNTIF(O11:O26,"Tidak")&gt;0,"Tidak","Ya")</f>
        <v>Tidak</v>
      </c>
      <c r="P29" s="102" t="e">
        <f t="shared" ref="P29:U29" si="19">AVERAGE(P11:P26)</f>
        <v>#DIV/0!</v>
      </c>
      <c r="Q29" s="102">
        <f t="shared" si="19"/>
        <v>0.5</v>
      </c>
      <c r="R29" s="102">
        <f t="shared" si="19"/>
        <v>0.5</v>
      </c>
      <c r="S29" s="102" t="e">
        <f t="shared" si="19"/>
        <v>#DIV/0!</v>
      </c>
      <c r="T29" s="102" t="e">
        <f t="shared" si="19"/>
        <v>#DIV/0!</v>
      </c>
      <c r="U29" s="102" t="e">
        <f t="shared" si="19"/>
        <v>#DIV/0!</v>
      </c>
      <c r="V29" s="79"/>
      <c r="W29" s="103" t="str">
        <f>IF(COUNTIF(W11:W26,"Tidak")&gt;0,"Tidak","Ya")</f>
        <v>Ya</v>
      </c>
      <c r="X29" s="103" t="str">
        <f>IF(COUNTIF(X11:X26,"Tidak")&gt;0,"Tidak","Ya")</f>
        <v>Ya</v>
      </c>
      <c r="Y29" s="104">
        <f t="shared" ref="Y29:AD29" si="20">AVERAGE(Y11:Y26)</f>
        <v>0</v>
      </c>
      <c r="Z29" s="104">
        <f t="shared" si="20"/>
        <v>0.5</v>
      </c>
      <c r="AA29" s="104">
        <f t="shared" si="20"/>
        <v>0.5</v>
      </c>
      <c r="AB29" s="104">
        <f t="shared" si="20"/>
        <v>0</v>
      </c>
      <c r="AC29" s="104">
        <f t="shared" si="20"/>
        <v>0</v>
      </c>
      <c r="AD29" s="104">
        <f t="shared" si="20"/>
        <v>0</v>
      </c>
    </row>
    <row r="30" spans="1:30" ht="26.45" customHeight="1" x14ac:dyDescent="0.25">
      <c r="A30" s="86"/>
      <c r="B30" s="492" t="s">
        <v>113</v>
      </c>
      <c r="C30" s="400"/>
      <c r="D30" s="400"/>
      <c r="E30" s="402"/>
      <c r="F30" s="78"/>
      <c r="G30" s="76"/>
      <c r="H30" s="78"/>
      <c r="I30" s="493" t="s">
        <v>114</v>
      </c>
      <c r="J30" s="401"/>
      <c r="K30" s="494"/>
      <c r="L30" s="87"/>
      <c r="M30" s="79"/>
      <c r="N30" s="79"/>
      <c r="O30" s="79"/>
      <c r="P30" s="79"/>
      <c r="Q30" s="79"/>
      <c r="R30" s="79"/>
      <c r="S30" s="79"/>
      <c r="T30" s="79"/>
      <c r="U30" s="79"/>
      <c r="V30" s="79"/>
      <c r="W30" s="79"/>
      <c r="X30" s="79"/>
      <c r="Y30" s="79"/>
      <c r="Z30" s="79"/>
      <c r="AA30" s="79"/>
      <c r="AB30" s="79"/>
      <c r="AC30" s="79"/>
      <c r="AD30" s="79"/>
    </row>
    <row r="31" spans="1:30" ht="22.35" customHeight="1" x14ac:dyDescent="0.25">
      <c r="A31" s="86"/>
      <c r="B31" s="503" t="s">
        <v>247</v>
      </c>
      <c r="C31" s="503"/>
      <c r="D31" s="503"/>
      <c r="E31" s="270">
        <f>E28</f>
        <v>397.5</v>
      </c>
      <c r="F31" s="78"/>
      <c r="G31" s="76"/>
      <c r="H31" s="78"/>
      <c r="I31" s="495"/>
      <c r="J31" s="496"/>
      <c r="K31" s="411"/>
      <c r="L31" s="87"/>
      <c r="M31" s="79"/>
      <c r="N31" s="79"/>
      <c r="O31" s="79"/>
      <c r="P31" s="79"/>
      <c r="Q31" s="79"/>
      <c r="R31" s="79"/>
      <c r="S31" s="79"/>
      <c r="T31" s="79"/>
      <c r="U31" s="79"/>
      <c r="V31" s="79"/>
      <c r="W31" s="79"/>
      <c r="X31" s="79"/>
      <c r="Y31" s="79"/>
      <c r="Z31" s="79"/>
      <c r="AA31" s="79"/>
      <c r="AB31" s="79"/>
      <c r="AC31" s="79"/>
      <c r="AD31" s="79"/>
    </row>
    <row r="32" spans="1:30" ht="21" customHeight="1" x14ac:dyDescent="0.25">
      <c r="A32" s="86"/>
      <c r="B32" s="504" t="s">
        <v>248</v>
      </c>
      <c r="C32" s="504"/>
      <c r="D32" s="504"/>
      <c r="E32" s="294" t="str">
        <f>'Hitung F1A'!E26</f>
        <v>Memenuhi</v>
      </c>
      <c r="F32" s="78"/>
      <c r="G32" s="76"/>
      <c r="H32" s="78"/>
      <c r="I32" s="502"/>
      <c r="J32" s="392"/>
      <c r="K32" s="392"/>
      <c r="L32" s="87"/>
      <c r="M32" s="79"/>
      <c r="N32" s="79"/>
      <c r="O32" s="79"/>
      <c r="P32" s="79"/>
      <c r="Q32" s="79"/>
      <c r="R32" s="79"/>
      <c r="S32" s="79"/>
      <c r="T32" s="79"/>
      <c r="U32" s="79"/>
      <c r="V32" s="79"/>
      <c r="W32" s="79"/>
      <c r="X32" s="79"/>
      <c r="Y32" s="79"/>
      <c r="Z32" s="79"/>
      <c r="AA32" s="79"/>
      <c r="AB32" s="79"/>
      <c r="AC32" s="79"/>
      <c r="AD32" s="79"/>
    </row>
    <row r="33" spans="1:30" ht="47.45" customHeight="1" x14ac:dyDescent="0.25">
      <c r="A33" s="86"/>
      <c r="B33" s="504" t="s">
        <v>250</v>
      </c>
      <c r="C33" s="504"/>
      <c r="D33" s="504"/>
      <c r="E33" s="294" t="str">
        <f>IF(OR('Hitung F1A'!E41="Tidak Sesuai",'Hitung F1A'!E43="Tidak Sesuai"),"Tidak Memenuhi","Memenuhi")</f>
        <v>Memenuhi</v>
      </c>
      <c r="F33" s="78"/>
      <c r="G33" s="76"/>
      <c r="H33" s="78"/>
      <c r="I33" s="392"/>
      <c r="J33" s="392"/>
      <c r="K33" s="392"/>
      <c r="L33" s="87"/>
      <c r="M33" s="79"/>
      <c r="N33" s="79"/>
      <c r="O33" s="79"/>
      <c r="P33" s="79"/>
      <c r="Q33" s="79"/>
      <c r="R33" s="79"/>
      <c r="S33" s="79"/>
      <c r="T33" s="79"/>
      <c r="U33" s="79"/>
      <c r="V33" s="79"/>
      <c r="W33" s="79"/>
      <c r="X33" s="79"/>
      <c r="Y33" s="79"/>
      <c r="Z33" s="79"/>
      <c r="AA33" s="79"/>
      <c r="AB33" s="79"/>
      <c r="AC33" s="79"/>
      <c r="AD33" s="79"/>
    </row>
    <row r="34" spans="1:30" ht="15.75" x14ac:dyDescent="0.25">
      <c r="A34" s="86"/>
      <c r="B34" s="505" t="s">
        <v>249</v>
      </c>
      <c r="C34" s="505"/>
      <c r="D34" s="505"/>
      <c r="E34" s="243" t="str">
        <f>IF(AND(E31&gt;=200,E32="Memenuhi",E33="Memenuhi",C11&gt;=2,C27&gt;=2),"Memenuhi","Belum Memenuhi")</f>
        <v>Memenuhi</v>
      </c>
      <c r="F34" s="78"/>
      <c r="G34" s="76"/>
      <c r="H34" s="78"/>
      <c r="I34" s="392"/>
      <c r="J34" s="392"/>
      <c r="K34" s="392"/>
      <c r="L34" s="87"/>
      <c r="M34" s="79"/>
      <c r="N34" s="79"/>
      <c r="O34" s="79"/>
      <c r="P34" s="79"/>
      <c r="Q34" s="79"/>
      <c r="R34" s="79"/>
      <c r="S34" s="79"/>
      <c r="T34" s="79"/>
      <c r="U34" s="79"/>
      <c r="V34" s="79"/>
      <c r="W34" s="79"/>
      <c r="X34" s="79"/>
      <c r="Y34" s="79"/>
      <c r="Z34" s="79"/>
      <c r="AA34" s="79"/>
      <c r="AB34" s="79"/>
      <c r="AC34" s="79"/>
      <c r="AD34" s="79"/>
    </row>
    <row r="35" spans="1:30" ht="15.75" x14ac:dyDescent="0.25">
      <c r="A35" s="86"/>
      <c r="B35" s="225"/>
      <c r="C35" s="226"/>
      <c r="D35" s="227"/>
      <c r="E35" s="244"/>
      <c r="F35" s="78"/>
      <c r="G35" s="76"/>
      <c r="H35" s="78"/>
      <c r="I35" s="501">
        <f>'Hitung F1A'!D11</f>
        <v>0</v>
      </c>
      <c r="J35" s="392"/>
      <c r="K35" s="392"/>
      <c r="L35" s="87"/>
      <c r="M35" s="79"/>
      <c r="N35" s="79"/>
      <c r="O35" s="79"/>
      <c r="P35" s="79"/>
      <c r="Q35" s="79"/>
      <c r="R35" s="79"/>
      <c r="S35" s="79"/>
      <c r="T35" s="79"/>
      <c r="U35" s="79"/>
      <c r="V35" s="79"/>
      <c r="W35" s="79"/>
      <c r="X35" s="79"/>
      <c r="Y35" s="79"/>
      <c r="Z35" s="79"/>
      <c r="AA35" s="79"/>
      <c r="AB35" s="79"/>
      <c r="AC35" s="79"/>
      <c r="AD35" s="79"/>
    </row>
    <row r="36" spans="1:30" x14ac:dyDescent="0.25">
      <c r="A36" s="105"/>
      <c r="B36" s="106"/>
      <c r="C36" s="106"/>
      <c r="D36" s="106"/>
      <c r="E36" s="106"/>
      <c r="F36" s="107"/>
      <c r="G36" s="107"/>
      <c r="H36" s="107"/>
      <c r="I36" s="106"/>
      <c r="J36" s="106"/>
      <c r="K36" s="107"/>
      <c r="L36" s="100"/>
      <c r="M36" s="79"/>
      <c r="N36" s="79"/>
      <c r="O36" s="79"/>
      <c r="P36" s="79"/>
      <c r="Q36" s="79"/>
      <c r="R36" s="79"/>
      <c r="S36" s="79"/>
      <c r="T36" s="79"/>
      <c r="U36" s="79"/>
      <c r="V36" s="79"/>
      <c r="W36" s="79"/>
      <c r="X36" s="79"/>
      <c r="Y36" s="79"/>
      <c r="Z36" s="79"/>
      <c r="AA36" s="79"/>
      <c r="AB36" s="79"/>
      <c r="AC36" s="79"/>
      <c r="AD36" s="79"/>
    </row>
    <row r="37" spans="1:30" x14ac:dyDescent="0.25">
      <c r="A37" s="79"/>
      <c r="B37" s="97"/>
      <c r="C37" s="97"/>
      <c r="D37" s="97"/>
      <c r="E37" s="97"/>
      <c r="F37" s="79"/>
      <c r="G37" s="97"/>
      <c r="H37" s="97"/>
      <c r="I37" s="97"/>
      <c r="J37" s="97"/>
      <c r="K37" s="97"/>
      <c r="L37" s="79"/>
      <c r="M37" s="79"/>
      <c r="N37" s="79"/>
      <c r="O37" s="79"/>
      <c r="P37" s="79"/>
      <c r="Q37" s="79"/>
      <c r="R37" s="79"/>
      <c r="S37" s="79"/>
      <c r="T37" s="79"/>
      <c r="U37" s="79"/>
      <c r="V37" s="79"/>
      <c r="W37" s="79"/>
      <c r="X37" s="79"/>
      <c r="Y37" s="79"/>
      <c r="Z37" s="79"/>
      <c r="AA37" s="79"/>
      <c r="AB37" s="79"/>
      <c r="AC37" s="79"/>
      <c r="AD37" s="79"/>
    </row>
    <row r="38" spans="1:30" x14ac:dyDescent="0.25">
      <c r="A38" s="79"/>
      <c r="B38" s="97"/>
      <c r="C38" s="97"/>
      <c r="D38" s="97"/>
      <c r="E38" s="97"/>
      <c r="F38" s="79"/>
      <c r="G38" s="97"/>
      <c r="H38" s="97"/>
      <c r="I38" s="97"/>
      <c r="J38" s="97"/>
      <c r="K38" s="97"/>
      <c r="L38" s="79"/>
      <c r="M38" s="79"/>
      <c r="N38" s="79"/>
      <c r="O38" s="79"/>
      <c r="P38" s="79"/>
      <c r="Q38" s="79"/>
      <c r="R38" s="79"/>
      <c r="S38" s="79"/>
      <c r="T38" s="79"/>
      <c r="U38" s="79"/>
      <c r="V38" s="79"/>
      <c r="W38" s="79"/>
      <c r="X38" s="79"/>
      <c r="Y38" s="79"/>
      <c r="Z38" s="79"/>
      <c r="AA38" s="79"/>
      <c r="AB38" s="79"/>
      <c r="AC38" s="79"/>
      <c r="AD38" s="79"/>
    </row>
    <row r="39" spans="1:30" x14ac:dyDescent="0.25">
      <c r="A39" s="79"/>
      <c r="D39" s="97"/>
      <c r="E39" s="97"/>
      <c r="F39" s="79"/>
      <c r="G39" s="97"/>
      <c r="H39" s="97"/>
      <c r="I39" s="97"/>
      <c r="J39" s="97"/>
      <c r="K39" s="97"/>
      <c r="L39" s="79"/>
      <c r="M39" s="79"/>
      <c r="N39" s="79"/>
      <c r="O39" s="79"/>
      <c r="P39" s="79"/>
      <c r="Q39" s="79"/>
      <c r="R39" s="79"/>
      <c r="S39" s="79"/>
      <c r="T39" s="79"/>
      <c r="U39" s="79"/>
      <c r="V39" s="79"/>
      <c r="W39" s="79"/>
      <c r="X39" s="79"/>
      <c r="Y39" s="79"/>
      <c r="Z39" s="79"/>
      <c r="AA39" s="79"/>
      <c r="AB39" s="79"/>
      <c r="AC39" s="79"/>
      <c r="AD39" s="79"/>
    </row>
    <row r="40" spans="1:30" x14ac:dyDescent="0.25">
      <c r="A40" s="79"/>
      <c r="D40" s="97"/>
      <c r="E40" s="97"/>
      <c r="F40" s="79"/>
      <c r="G40" s="97"/>
      <c r="H40" s="97"/>
      <c r="I40" s="97"/>
      <c r="J40" s="97"/>
      <c r="K40" s="97"/>
      <c r="L40" s="79"/>
      <c r="M40" s="79"/>
      <c r="N40" s="79"/>
      <c r="O40" s="79"/>
      <c r="P40" s="79"/>
      <c r="Q40" s="79"/>
      <c r="R40" s="79"/>
      <c r="S40" s="79"/>
      <c r="T40" s="79"/>
      <c r="U40" s="79"/>
      <c r="V40" s="79"/>
      <c r="W40" s="79"/>
      <c r="X40" s="79"/>
      <c r="Y40" s="79"/>
      <c r="Z40" s="79"/>
      <c r="AA40" s="79"/>
      <c r="AB40" s="79"/>
      <c r="AC40" s="79"/>
      <c r="AD40" s="79"/>
    </row>
    <row r="41" spans="1:30" x14ac:dyDescent="0.25">
      <c r="A41" s="79"/>
      <c r="D41" s="97"/>
      <c r="E41" s="97"/>
      <c r="F41" s="79"/>
      <c r="G41" s="97"/>
      <c r="H41" s="97"/>
      <c r="I41" s="97"/>
      <c r="J41" s="97"/>
      <c r="K41" s="97"/>
      <c r="L41" s="79"/>
      <c r="M41" s="79"/>
      <c r="N41" s="79"/>
      <c r="O41" s="79"/>
      <c r="P41" s="79"/>
      <c r="Q41" s="79"/>
      <c r="R41" s="79"/>
      <c r="S41" s="79"/>
      <c r="T41" s="79"/>
      <c r="U41" s="79"/>
      <c r="V41" s="79"/>
      <c r="W41" s="79"/>
      <c r="X41" s="79"/>
      <c r="Y41" s="79"/>
      <c r="Z41" s="79"/>
      <c r="AA41" s="79"/>
      <c r="AB41" s="79"/>
      <c r="AC41" s="79"/>
      <c r="AD41" s="79"/>
    </row>
    <row r="42" spans="1:30" x14ac:dyDescent="0.25">
      <c r="A42" s="79"/>
      <c r="D42" s="97"/>
      <c r="E42" s="97"/>
      <c r="F42" s="79"/>
      <c r="G42" s="97"/>
      <c r="H42" s="97"/>
      <c r="I42" s="97"/>
      <c r="J42" s="97"/>
      <c r="K42" s="97"/>
      <c r="L42" s="79"/>
      <c r="M42" s="79"/>
      <c r="N42" s="79"/>
      <c r="O42" s="79"/>
      <c r="P42" s="79"/>
      <c r="Q42" s="79"/>
      <c r="R42" s="79"/>
      <c r="S42" s="79"/>
      <c r="T42" s="79"/>
      <c r="U42" s="79"/>
      <c r="V42" s="79"/>
      <c r="W42" s="79"/>
      <c r="X42" s="79"/>
      <c r="Y42" s="79"/>
      <c r="Z42" s="79"/>
      <c r="AA42" s="79"/>
      <c r="AB42" s="79"/>
      <c r="AC42" s="79"/>
      <c r="AD42" s="79"/>
    </row>
    <row r="43" spans="1:30" x14ac:dyDescent="0.25">
      <c r="A43" s="79"/>
      <c r="D43" s="97"/>
      <c r="E43" s="97"/>
      <c r="F43" s="79"/>
      <c r="G43" s="97"/>
      <c r="H43" s="97"/>
      <c r="I43" s="97"/>
      <c r="J43" s="97"/>
      <c r="K43" s="97"/>
      <c r="L43" s="79"/>
      <c r="M43" s="79"/>
      <c r="N43" s="79"/>
      <c r="O43" s="79"/>
      <c r="P43" s="79"/>
      <c r="Q43" s="79"/>
      <c r="R43" s="79"/>
      <c r="S43" s="79"/>
      <c r="T43" s="79"/>
      <c r="U43" s="79"/>
      <c r="V43" s="79"/>
      <c r="W43" s="79"/>
      <c r="X43" s="79"/>
      <c r="Y43" s="79"/>
      <c r="Z43" s="79"/>
      <c r="AA43" s="79"/>
      <c r="AB43" s="79"/>
      <c r="AC43" s="79"/>
      <c r="AD43" s="79"/>
    </row>
    <row r="44" spans="1:30" x14ac:dyDescent="0.25">
      <c r="A44" s="79"/>
      <c r="D44" s="97"/>
      <c r="E44" s="97"/>
      <c r="F44" s="79"/>
      <c r="G44" s="97"/>
      <c r="H44" s="97"/>
      <c r="I44" s="97"/>
      <c r="J44" s="97"/>
      <c r="K44" s="97"/>
      <c r="L44" s="79"/>
      <c r="M44" s="79"/>
      <c r="N44" s="79"/>
      <c r="O44" s="79"/>
      <c r="P44" s="79"/>
      <c r="Q44" s="79"/>
      <c r="R44" s="79"/>
      <c r="S44" s="79"/>
      <c r="T44" s="79"/>
      <c r="U44" s="79"/>
      <c r="V44" s="79"/>
      <c r="W44" s="79"/>
      <c r="X44" s="79"/>
      <c r="Y44" s="79"/>
      <c r="Z44" s="79"/>
      <c r="AA44" s="79"/>
      <c r="AB44" s="79"/>
      <c r="AC44" s="79"/>
      <c r="AD44" s="79"/>
    </row>
    <row r="45" spans="1:30" x14ac:dyDescent="0.25">
      <c r="A45" s="79"/>
      <c r="B45" s="97"/>
      <c r="C45" s="97"/>
      <c r="D45" s="97"/>
      <c r="E45" s="97"/>
      <c r="F45" s="79"/>
      <c r="G45" s="97"/>
      <c r="H45" s="97"/>
      <c r="I45" s="97"/>
      <c r="J45" s="97"/>
      <c r="K45" s="97"/>
      <c r="L45" s="79"/>
      <c r="M45" s="79"/>
      <c r="N45" s="79"/>
      <c r="O45" s="79"/>
      <c r="P45" s="79"/>
      <c r="Q45" s="79"/>
      <c r="R45" s="79"/>
      <c r="S45" s="79"/>
      <c r="T45" s="79"/>
      <c r="U45" s="79"/>
      <c r="V45" s="79"/>
      <c r="W45" s="79"/>
      <c r="X45" s="79"/>
      <c r="Y45" s="79"/>
      <c r="Z45" s="79"/>
      <c r="AA45" s="79"/>
      <c r="AB45" s="79"/>
      <c r="AC45" s="79"/>
      <c r="AD45" s="79"/>
    </row>
    <row r="46" spans="1:30" x14ac:dyDescent="0.25">
      <c r="A46" s="79"/>
      <c r="B46" s="97"/>
      <c r="C46" s="97"/>
      <c r="D46" s="97"/>
      <c r="E46" s="97"/>
      <c r="F46" s="79"/>
      <c r="G46" s="97"/>
      <c r="H46" s="97"/>
      <c r="I46" s="97"/>
      <c r="J46" s="97"/>
      <c r="K46" s="97"/>
      <c r="L46" s="79"/>
      <c r="M46" s="79"/>
      <c r="N46" s="79"/>
      <c r="O46" s="79"/>
      <c r="P46" s="79"/>
      <c r="Q46" s="79"/>
      <c r="R46" s="79"/>
      <c r="S46" s="79"/>
      <c r="T46" s="79"/>
      <c r="U46" s="79"/>
      <c r="V46" s="79"/>
      <c r="W46" s="79"/>
      <c r="X46" s="79"/>
      <c r="Y46" s="79"/>
      <c r="Z46" s="79"/>
      <c r="AA46" s="79"/>
      <c r="AB46" s="79"/>
      <c r="AC46" s="79"/>
      <c r="AD46" s="79"/>
    </row>
    <row r="47" spans="1:30" x14ac:dyDescent="0.25">
      <c r="A47" s="79"/>
      <c r="B47" s="97"/>
      <c r="C47" s="97"/>
      <c r="D47" s="97"/>
      <c r="E47" s="97"/>
      <c r="F47" s="79"/>
      <c r="G47" s="97"/>
      <c r="H47" s="97"/>
      <c r="I47" s="97"/>
      <c r="J47" s="97"/>
      <c r="K47" s="97"/>
      <c r="L47" s="79"/>
      <c r="M47" s="79"/>
      <c r="N47" s="79"/>
      <c r="O47" s="79"/>
      <c r="P47" s="79"/>
      <c r="Q47" s="79"/>
      <c r="R47" s="79"/>
      <c r="S47" s="79"/>
      <c r="T47" s="79"/>
      <c r="U47" s="79"/>
      <c r="V47" s="79"/>
      <c r="W47" s="79"/>
      <c r="X47" s="79"/>
      <c r="Y47" s="79"/>
      <c r="Z47" s="79"/>
      <c r="AA47" s="79"/>
      <c r="AB47" s="79"/>
      <c r="AC47" s="79"/>
      <c r="AD47" s="79"/>
    </row>
    <row r="48" spans="1:30" x14ac:dyDescent="0.25">
      <c r="A48" s="79"/>
      <c r="B48" s="97"/>
      <c r="C48" s="97"/>
      <c r="D48" s="97"/>
      <c r="E48" s="97"/>
      <c r="F48" s="79"/>
      <c r="G48" s="97"/>
      <c r="H48" s="97"/>
      <c r="I48" s="97"/>
      <c r="J48" s="97"/>
      <c r="K48" s="97"/>
      <c r="L48" s="79"/>
      <c r="M48" s="79"/>
      <c r="N48" s="79"/>
      <c r="O48" s="79"/>
      <c r="P48" s="79"/>
      <c r="Q48" s="79"/>
      <c r="R48" s="79"/>
      <c r="S48" s="79"/>
      <c r="T48" s="79"/>
      <c r="U48" s="79"/>
      <c r="V48" s="79"/>
      <c r="W48" s="79"/>
      <c r="X48" s="79"/>
      <c r="Y48" s="79"/>
      <c r="Z48" s="79"/>
      <c r="AA48" s="79"/>
      <c r="AB48" s="79"/>
      <c r="AC48" s="79"/>
      <c r="AD48" s="79"/>
    </row>
    <row r="49" spans="1:30" x14ac:dyDescent="0.25">
      <c r="A49" s="79"/>
      <c r="B49" s="97"/>
      <c r="C49" s="97"/>
      <c r="D49" s="97"/>
      <c r="E49" s="97"/>
      <c r="F49" s="79"/>
      <c r="G49" s="97"/>
      <c r="H49" s="97"/>
      <c r="I49" s="97"/>
      <c r="J49" s="97"/>
      <c r="K49" s="97"/>
      <c r="L49" s="79"/>
      <c r="M49" s="79"/>
      <c r="N49" s="79"/>
      <c r="O49" s="79"/>
      <c r="P49" s="79"/>
      <c r="Q49" s="79"/>
      <c r="R49" s="79"/>
      <c r="S49" s="79"/>
      <c r="T49" s="79"/>
      <c r="U49" s="79"/>
      <c r="V49" s="79"/>
      <c r="W49" s="79"/>
      <c r="X49" s="79"/>
      <c r="Y49" s="79"/>
      <c r="Z49" s="79"/>
      <c r="AA49" s="79"/>
      <c r="AB49" s="79"/>
      <c r="AC49" s="79"/>
      <c r="AD49" s="79"/>
    </row>
    <row r="50" spans="1:30" x14ac:dyDescent="0.25">
      <c r="A50" s="79"/>
      <c r="B50" s="97"/>
      <c r="C50" s="97"/>
      <c r="D50" s="97"/>
      <c r="E50" s="97"/>
      <c r="F50" s="79"/>
      <c r="G50" s="97"/>
      <c r="H50" s="97"/>
      <c r="I50" s="97"/>
      <c r="J50" s="97"/>
      <c r="K50" s="97"/>
      <c r="L50" s="79"/>
      <c r="M50" s="79"/>
      <c r="N50" s="79"/>
      <c r="O50" s="79"/>
      <c r="P50" s="79"/>
      <c r="Q50" s="79"/>
      <c r="R50" s="79"/>
      <c r="S50" s="79"/>
      <c r="T50" s="79"/>
      <c r="U50" s="79"/>
      <c r="V50" s="79"/>
      <c r="W50" s="79"/>
      <c r="X50" s="79"/>
      <c r="Y50" s="79"/>
      <c r="Z50" s="79"/>
      <c r="AA50" s="79"/>
      <c r="AB50" s="79"/>
      <c r="AC50" s="79"/>
      <c r="AD50" s="79"/>
    </row>
    <row r="51" spans="1:30" x14ac:dyDescent="0.25">
      <c r="A51" s="79"/>
      <c r="B51" s="97"/>
      <c r="C51" s="97"/>
      <c r="D51" s="97"/>
      <c r="E51" s="97"/>
      <c r="F51" s="79"/>
      <c r="G51" s="97"/>
      <c r="H51" s="97"/>
      <c r="I51" s="97"/>
      <c r="J51" s="97"/>
      <c r="K51" s="97"/>
      <c r="L51" s="79"/>
      <c r="M51" s="79"/>
      <c r="N51" s="79"/>
      <c r="O51" s="79"/>
      <c r="P51" s="79"/>
      <c r="Q51" s="79"/>
      <c r="R51" s="79"/>
      <c r="S51" s="79"/>
      <c r="T51" s="79"/>
      <c r="U51" s="79"/>
      <c r="V51" s="79"/>
      <c r="W51" s="79"/>
      <c r="X51" s="79"/>
      <c r="Y51" s="79"/>
      <c r="Z51" s="79"/>
      <c r="AA51" s="79"/>
      <c r="AB51" s="79"/>
      <c r="AC51" s="79"/>
      <c r="AD51" s="79"/>
    </row>
    <row r="52" spans="1:30" x14ac:dyDescent="0.25">
      <c r="A52" s="79"/>
      <c r="B52" s="97"/>
      <c r="C52" s="97"/>
      <c r="D52" s="97"/>
      <c r="E52" s="97"/>
      <c r="F52" s="79"/>
      <c r="G52" s="97"/>
      <c r="H52" s="97"/>
      <c r="I52" s="97"/>
      <c r="J52" s="97"/>
      <c r="K52" s="97"/>
      <c r="L52" s="79"/>
      <c r="M52" s="79"/>
      <c r="N52" s="79"/>
      <c r="O52" s="79"/>
      <c r="P52" s="79"/>
      <c r="Q52" s="79"/>
      <c r="R52" s="79"/>
      <c r="S52" s="79"/>
      <c r="T52" s="79"/>
      <c r="U52" s="79"/>
      <c r="V52" s="79"/>
      <c r="W52" s="79"/>
      <c r="X52" s="79"/>
      <c r="Y52" s="79"/>
      <c r="Z52" s="79"/>
      <c r="AA52" s="79"/>
      <c r="AB52" s="79"/>
      <c r="AC52" s="79"/>
      <c r="AD52" s="79"/>
    </row>
    <row r="53" spans="1:30" x14ac:dyDescent="0.25">
      <c r="A53" s="79"/>
      <c r="B53" s="97"/>
      <c r="C53" s="97"/>
      <c r="D53" s="97"/>
      <c r="E53" s="97"/>
      <c r="F53" s="79"/>
      <c r="G53" s="97"/>
      <c r="H53" s="97"/>
      <c r="I53" s="97"/>
      <c r="J53" s="97"/>
      <c r="K53" s="97"/>
      <c r="L53" s="79"/>
      <c r="M53" s="79"/>
      <c r="N53" s="79"/>
      <c r="O53" s="79"/>
      <c r="P53" s="79"/>
      <c r="Q53" s="79"/>
      <c r="R53" s="79"/>
      <c r="S53" s="79"/>
      <c r="T53" s="79"/>
      <c r="U53" s="79"/>
      <c r="V53" s="79"/>
      <c r="W53" s="79"/>
      <c r="X53" s="79"/>
      <c r="Y53" s="79"/>
      <c r="Z53" s="79"/>
      <c r="AA53" s="79"/>
      <c r="AB53" s="79"/>
      <c r="AC53" s="79"/>
      <c r="AD53" s="79"/>
    </row>
    <row r="54" spans="1:30" x14ac:dyDescent="0.25">
      <c r="A54" s="79"/>
      <c r="B54" s="97"/>
      <c r="C54" s="97"/>
      <c r="D54" s="97"/>
      <c r="E54" s="97"/>
      <c r="F54" s="79"/>
      <c r="G54" s="97"/>
      <c r="H54" s="97"/>
      <c r="I54" s="97"/>
      <c r="J54" s="97"/>
      <c r="K54" s="97"/>
      <c r="L54" s="79"/>
      <c r="M54" s="79"/>
      <c r="N54" s="79"/>
      <c r="O54" s="79"/>
      <c r="P54" s="79"/>
      <c r="Q54" s="79"/>
      <c r="R54" s="79"/>
      <c r="S54" s="79"/>
      <c r="T54" s="79"/>
      <c r="U54" s="79"/>
      <c r="V54" s="79"/>
      <c r="W54" s="79"/>
      <c r="X54" s="79"/>
      <c r="Y54" s="79"/>
      <c r="Z54" s="79"/>
      <c r="AA54" s="79"/>
      <c r="AB54" s="79"/>
      <c r="AC54" s="79"/>
      <c r="AD54" s="79"/>
    </row>
    <row r="55" spans="1:30" x14ac:dyDescent="0.25">
      <c r="A55" s="79"/>
      <c r="B55" s="97"/>
      <c r="C55" s="97"/>
      <c r="D55" s="97"/>
      <c r="E55" s="97"/>
      <c r="F55" s="79"/>
      <c r="G55" s="97"/>
      <c r="H55" s="97"/>
      <c r="I55" s="97"/>
      <c r="J55" s="97"/>
      <c r="K55" s="97"/>
      <c r="L55" s="79"/>
      <c r="M55" s="79"/>
      <c r="N55" s="79"/>
      <c r="O55" s="79"/>
      <c r="P55" s="79"/>
      <c r="Q55" s="79"/>
      <c r="R55" s="79"/>
      <c r="S55" s="79"/>
      <c r="T55" s="79"/>
      <c r="U55" s="79"/>
      <c r="V55" s="79"/>
      <c r="W55" s="79"/>
      <c r="X55" s="79"/>
      <c r="Y55" s="79"/>
      <c r="Z55" s="79"/>
      <c r="AA55" s="79"/>
      <c r="AB55" s="79"/>
      <c r="AC55" s="79"/>
      <c r="AD55" s="79"/>
    </row>
    <row r="56" spans="1:30" x14ac:dyDescent="0.25">
      <c r="A56" s="79"/>
      <c r="B56" s="97"/>
      <c r="C56" s="97"/>
      <c r="D56" s="97"/>
      <c r="E56" s="97"/>
      <c r="F56" s="79"/>
      <c r="G56" s="97"/>
      <c r="H56" s="97"/>
      <c r="I56" s="97"/>
      <c r="J56" s="97"/>
      <c r="K56" s="97"/>
      <c r="L56" s="79"/>
      <c r="M56" s="79"/>
      <c r="N56" s="79"/>
      <c r="O56" s="79"/>
      <c r="P56" s="79"/>
      <c r="Q56" s="79"/>
      <c r="R56" s="79"/>
      <c r="S56" s="79"/>
      <c r="T56" s="79"/>
      <c r="U56" s="79"/>
      <c r="V56" s="79"/>
      <c r="W56" s="79"/>
      <c r="X56" s="79"/>
      <c r="Y56" s="79"/>
      <c r="Z56" s="79"/>
      <c r="AA56" s="79"/>
      <c r="AB56" s="79"/>
      <c r="AC56" s="79"/>
      <c r="AD56" s="79"/>
    </row>
    <row r="57" spans="1:30" x14ac:dyDescent="0.25">
      <c r="A57" s="79"/>
      <c r="B57" s="97"/>
      <c r="C57" s="97"/>
      <c r="D57" s="97"/>
      <c r="E57" s="97"/>
      <c r="F57" s="79"/>
      <c r="G57" s="97"/>
      <c r="H57" s="97"/>
      <c r="I57" s="97"/>
      <c r="J57" s="97"/>
      <c r="K57" s="97"/>
      <c r="L57" s="79"/>
      <c r="M57" s="79"/>
      <c r="N57" s="79"/>
      <c r="O57" s="79"/>
      <c r="P57" s="79"/>
      <c r="Q57" s="79"/>
      <c r="R57" s="79"/>
      <c r="S57" s="79"/>
      <c r="T57" s="79"/>
      <c r="U57" s="79"/>
      <c r="V57" s="79"/>
      <c r="W57" s="79"/>
      <c r="X57" s="79"/>
      <c r="Y57" s="79"/>
      <c r="Z57" s="79"/>
      <c r="AA57" s="79"/>
      <c r="AB57" s="79"/>
      <c r="AC57" s="79"/>
      <c r="AD57" s="79"/>
    </row>
    <row r="58" spans="1:30" x14ac:dyDescent="0.25">
      <c r="A58" s="79"/>
      <c r="B58" s="97"/>
      <c r="C58" s="97"/>
      <c r="D58" s="97"/>
      <c r="E58" s="97"/>
      <c r="F58" s="79"/>
      <c r="G58" s="97"/>
      <c r="H58" s="97"/>
      <c r="I58" s="97"/>
      <c r="J58" s="97"/>
      <c r="K58" s="97"/>
      <c r="L58" s="79"/>
      <c r="M58" s="79"/>
      <c r="N58" s="79"/>
      <c r="O58" s="79"/>
      <c r="P58" s="79"/>
      <c r="Q58" s="79"/>
      <c r="R58" s="79"/>
      <c r="S58" s="79"/>
      <c r="T58" s="79"/>
      <c r="U58" s="79"/>
      <c r="V58" s="79"/>
      <c r="W58" s="79"/>
      <c r="X58" s="79"/>
      <c r="Y58" s="79"/>
      <c r="Z58" s="79"/>
      <c r="AA58" s="79"/>
      <c r="AB58" s="79"/>
      <c r="AC58" s="79"/>
      <c r="AD58" s="79"/>
    </row>
    <row r="59" spans="1:30" x14ac:dyDescent="0.25">
      <c r="A59" s="79"/>
      <c r="B59" s="97"/>
      <c r="C59" s="97"/>
      <c r="D59" s="97"/>
      <c r="E59" s="97"/>
      <c r="F59" s="79"/>
      <c r="G59" s="97"/>
      <c r="H59" s="97"/>
      <c r="I59" s="97"/>
      <c r="J59" s="97"/>
      <c r="K59" s="97"/>
      <c r="L59" s="79"/>
      <c r="M59" s="79"/>
      <c r="N59" s="79"/>
      <c r="O59" s="79"/>
      <c r="P59" s="79"/>
      <c r="Q59" s="79"/>
      <c r="R59" s="79"/>
      <c r="S59" s="79"/>
      <c r="T59" s="79"/>
      <c r="U59" s="79"/>
      <c r="V59" s="79"/>
      <c r="W59" s="79"/>
      <c r="X59" s="79"/>
      <c r="Y59" s="79"/>
      <c r="Z59" s="79"/>
      <c r="AA59" s="79"/>
      <c r="AB59" s="79"/>
      <c r="AC59" s="79"/>
      <c r="AD59" s="79"/>
    </row>
    <row r="60" spans="1:30" x14ac:dyDescent="0.25">
      <c r="A60" s="79"/>
      <c r="B60" s="97"/>
      <c r="C60" s="97"/>
      <c r="D60" s="97"/>
      <c r="E60" s="97"/>
      <c r="F60" s="79"/>
      <c r="G60" s="97"/>
      <c r="H60" s="97"/>
      <c r="I60" s="97"/>
      <c r="J60" s="97"/>
      <c r="K60" s="97"/>
      <c r="L60" s="79"/>
      <c r="M60" s="79"/>
      <c r="N60" s="79"/>
      <c r="O60" s="79"/>
      <c r="P60" s="79"/>
      <c r="Q60" s="79"/>
      <c r="R60" s="79"/>
      <c r="S60" s="79"/>
      <c r="T60" s="79"/>
      <c r="U60" s="79"/>
      <c r="V60" s="79"/>
      <c r="W60" s="79"/>
      <c r="X60" s="79"/>
      <c r="Y60" s="79"/>
      <c r="Z60" s="79"/>
      <c r="AA60" s="79"/>
      <c r="AB60" s="79"/>
      <c r="AC60" s="79"/>
      <c r="AD60" s="79"/>
    </row>
    <row r="61" spans="1:30" x14ac:dyDescent="0.25">
      <c r="A61" s="79"/>
      <c r="B61" s="97"/>
      <c r="C61" s="97"/>
      <c r="D61" s="97"/>
      <c r="E61" s="97"/>
      <c r="F61" s="79"/>
      <c r="G61" s="97"/>
      <c r="H61" s="97"/>
      <c r="I61" s="97"/>
      <c r="J61" s="97"/>
      <c r="K61" s="97"/>
      <c r="L61" s="79"/>
      <c r="M61" s="79"/>
      <c r="N61" s="79"/>
      <c r="O61" s="79"/>
      <c r="P61" s="79"/>
      <c r="Q61" s="79"/>
      <c r="R61" s="79"/>
      <c r="S61" s="79"/>
      <c r="T61" s="79"/>
      <c r="U61" s="79"/>
      <c r="V61" s="79"/>
      <c r="W61" s="79"/>
      <c r="X61" s="79"/>
      <c r="Y61" s="79"/>
      <c r="Z61" s="79"/>
      <c r="AA61" s="79"/>
      <c r="AB61" s="79"/>
      <c r="AC61" s="79"/>
      <c r="AD61" s="79"/>
    </row>
    <row r="62" spans="1:30" x14ac:dyDescent="0.25">
      <c r="A62" s="79"/>
      <c r="B62" s="97"/>
      <c r="C62" s="97"/>
      <c r="D62" s="97"/>
      <c r="E62" s="97"/>
      <c r="F62" s="79"/>
      <c r="G62" s="97"/>
      <c r="H62" s="97"/>
      <c r="I62" s="97"/>
      <c r="J62" s="97"/>
      <c r="K62" s="97"/>
      <c r="L62" s="79"/>
      <c r="M62" s="79"/>
      <c r="N62" s="79"/>
      <c r="O62" s="79"/>
      <c r="P62" s="79"/>
      <c r="Q62" s="79"/>
      <c r="R62" s="79"/>
      <c r="S62" s="79"/>
      <c r="T62" s="79"/>
      <c r="U62" s="79"/>
      <c r="V62" s="79"/>
      <c r="W62" s="79"/>
      <c r="X62" s="79"/>
      <c r="Y62" s="79"/>
      <c r="Z62" s="79"/>
      <c r="AA62" s="79"/>
      <c r="AB62" s="79"/>
      <c r="AC62" s="79"/>
      <c r="AD62" s="79"/>
    </row>
    <row r="63" spans="1:30" x14ac:dyDescent="0.25">
      <c r="A63" s="79"/>
      <c r="B63" s="97"/>
      <c r="C63" s="97"/>
      <c r="D63" s="97"/>
      <c r="E63" s="97"/>
      <c r="F63" s="79"/>
      <c r="G63" s="97"/>
      <c r="H63" s="97"/>
      <c r="I63" s="97"/>
      <c r="J63" s="97"/>
      <c r="K63" s="97"/>
      <c r="L63" s="79"/>
      <c r="M63" s="79"/>
      <c r="N63" s="79"/>
      <c r="O63" s="79"/>
      <c r="P63" s="79"/>
      <c r="Q63" s="79"/>
      <c r="R63" s="79"/>
      <c r="S63" s="79"/>
      <c r="T63" s="79"/>
      <c r="U63" s="79"/>
      <c r="V63" s="79"/>
      <c r="W63" s="79"/>
      <c r="X63" s="79"/>
      <c r="Y63" s="79"/>
      <c r="Z63" s="79"/>
      <c r="AA63" s="79"/>
      <c r="AB63" s="79"/>
      <c r="AC63" s="79"/>
      <c r="AD63" s="79"/>
    </row>
    <row r="64" spans="1:30" x14ac:dyDescent="0.25">
      <c r="A64" s="79"/>
      <c r="B64" s="97"/>
      <c r="C64" s="97"/>
      <c r="D64" s="97"/>
      <c r="E64" s="97"/>
      <c r="F64" s="79"/>
      <c r="G64" s="97"/>
      <c r="H64" s="97"/>
      <c r="I64" s="97"/>
      <c r="J64" s="97"/>
      <c r="K64" s="97"/>
      <c r="L64" s="79"/>
      <c r="M64" s="79"/>
      <c r="N64" s="79"/>
      <c r="O64" s="79"/>
      <c r="P64" s="79"/>
      <c r="Q64" s="79"/>
      <c r="R64" s="79"/>
      <c r="S64" s="79"/>
      <c r="T64" s="79"/>
      <c r="U64" s="79"/>
      <c r="V64" s="79"/>
      <c r="W64" s="79"/>
      <c r="X64" s="79"/>
      <c r="Y64" s="79"/>
      <c r="Z64" s="79"/>
      <c r="AA64" s="79"/>
      <c r="AB64" s="79"/>
      <c r="AC64" s="79"/>
      <c r="AD64" s="79"/>
    </row>
    <row r="65" spans="1:30" ht="15.75" customHeight="1" x14ac:dyDescent="0.25">
      <c r="A65" s="79"/>
      <c r="B65" s="97"/>
      <c r="C65" s="97"/>
      <c r="D65" s="97"/>
      <c r="E65" s="97"/>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row>
    <row r="66" spans="1:30" ht="15.75" customHeight="1" x14ac:dyDescent="0.25">
      <c r="A66" s="79"/>
      <c r="B66" s="97"/>
      <c r="C66" s="97"/>
      <c r="D66" s="97"/>
      <c r="E66" s="97"/>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row>
    <row r="67" spans="1:30" ht="15.75" customHeight="1" x14ac:dyDescent="0.25">
      <c r="A67" s="79"/>
      <c r="B67" s="97"/>
      <c r="C67" s="97"/>
      <c r="D67" s="97"/>
      <c r="E67" s="97"/>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row>
    <row r="68" spans="1:30" ht="15.75" customHeight="1" x14ac:dyDescent="0.25">
      <c r="A68" s="79"/>
      <c r="B68" s="97"/>
      <c r="C68" s="97"/>
      <c r="D68" s="97"/>
      <c r="E68" s="97"/>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row>
    <row r="69" spans="1:30" ht="15.75" customHeight="1" x14ac:dyDescent="0.25">
      <c r="A69" s="79"/>
      <c r="B69" s="97"/>
      <c r="C69" s="97"/>
      <c r="D69" s="97"/>
      <c r="E69" s="97"/>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row>
    <row r="70" spans="1:30" ht="15.75" customHeight="1" x14ac:dyDescent="0.25">
      <c r="A70" s="79"/>
      <c r="B70" s="97"/>
      <c r="C70" s="97"/>
      <c r="D70" s="97"/>
      <c r="E70" s="97"/>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row>
    <row r="71" spans="1:30" ht="15.75" customHeight="1" x14ac:dyDescent="0.25">
      <c r="A71" s="79"/>
      <c r="B71" s="97"/>
      <c r="C71" s="97"/>
      <c r="D71" s="97"/>
      <c r="E71" s="97"/>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row>
    <row r="72" spans="1:30" ht="15.75" customHeight="1" x14ac:dyDescent="0.25">
      <c r="A72" s="79"/>
      <c r="B72" s="97"/>
      <c r="C72" s="97"/>
      <c r="D72" s="97"/>
      <c r="E72" s="97"/>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row>
    <row r="73" spans="1:30" ht="15.75" customHeight="1" x14ac:dyDescent="0.25">
      <c r="A73" s="79"/>
      <c r="B73" s="97"/>
      <c r="C73" s="97"/>
      <c r="D73" s="97"/>
      <c r="E73" s="97"/>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row>
    <row r="74" spans="1:30" ht="15.75" customHeight="1" x14ac:dyDescent="0.25">
      <c r="A74" s="79"/>
      <c r="B74" s="97"/>
      <c r="C74" s="97"/>
      <c r="D74" s="97"/>
      <c r="E74" s="97"/>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row>
    <row r="75" spans="1:30" ht="15.75" customHeight="1" x14ac:dyDescent="0.25">
      <c r="A75" s="79"/>
      <c r="B75" s="97"/>
      <c r="C75" s="97"/>
      <c r="D75" s="97"/>
      <c r="E75" s="97"/>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row>
    <row r="76" spans="1:30" ht="15.75" customHeight="1" x14ac:dyDescent="0.25">
      <c r="A76" s="79"/>
      <c r="B76" s="97"/>
      <c r="C76" s="97"/>
      <c r="D76" s="97"/>
      <c r="E76" s="97"/>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row>
    <row r="77" spans="1:30" ht="15.75" customHeight="1" x14ac:dyDescent="0.25">
      <c r="A77" s="79"/>
      <c r="B77" s="97"/>
      <c r="C77" s="97"/>
      <c r="D77" s="97"/>
      <c r="E77" s="97"/>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row>
    <row r="78" spans="1:30" ht="15.75" customHeight="1" x14ac:dyDescent="0.25">
      <c r="A78" s="79"/>
      <c r="B78" s="97"/>
      <c r="C78" s="97"/>
      <c r="D78" s="97"/>
      <c r="E78" s="97"/>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row>
    <row r="79" spans="1:30" ht="15.75" customHeight="1" x14ac:dyDescent="0.25">
      <c r="A79" s="79"/>
      <c r="B79" s="97"/>
      <c r="C79" s="97"/>
      <c r="D79" s="97"/>
      <c r="E79" s="97"/>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row>
    <row r="80" spans="1:30" ht="15.75" customHeight="1" x14ac:dyDescent="0.25">
      <c r="A80" s="79"/>
      <c r="B80" s="97"/>
      <c r="C80" s="97"/>
      <c r="D80" s="97"/>
      <c r="E80" s="97"/>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row>
    <row r="81" spans="1:30" ht="15.75" customHeight="1" x14ac:dyDescent="0.25">
      <c r="A81" s="79"/>
      <c r="B81" s="97"/>
      <c r="C81" s="97"/>
      <c r="D81" s="97"/>
      <c r="E81" s="97"/>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row>
    <row r="82" spans="1:30" ht="15.75" customHeight="1" x14ac:dyDescent="0.25">
      <c r="A82" s="79"/>
      <c r="B82" s="97"/>
      <c r="C82" s="97"/>
      <c r="D82" s="97"/>
      <c r="E82" s="97"/>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row>
    <row r="83" spans="1:30" ht="15.75" customHeight="1" x14ac:dyDescent="0.25">
      <c r="A83" s="79"/>
      <c r="B83" s="97"/>
      <c r="C83" s="97"/>
      <c r="D83" s="97"/>
      <c r="E83" s="97"/>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row>
    <row r="84" spans="1:30" ht="15.75" customHeight="1" x14ac:dyDescent="0.25">
      <c r="A84" s="79"/>
      <c r="B84" s="97"/>
      <c r="C84" s="97"/>
      <c r="D84" s="97"/>
      <c r="E84" s="97"/>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row>
    <row r="85" spans="1:30" ht="15.75" customHeight="1" x14ac:dyDescent="0.25">
      <c r="A85" s="79"/>
      <c r="B85" s="97"/>
      <c r="C85" s="97"/>
      <c r="D85" s="97"/>
      <c r="E85" s="97"/>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row>
    <row r="86" spans="1:30" ht="15.75" customHeight="1" x14ac:dyDescent="0.25">
      <c r="A86" s="79"/>
      <c r="B86" s="97"/>
      <c r="C86" s="97"/>
      <c r="D86" s="97"/>
      <c r="E86" s="97"/>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row>
    <row r="87" spans="1:30" ht="15.75" customHeight="1" x14ac:dyDescent="0.25">
      <c r="A87" s="79"/>
      <c r="B87" s="97"/>
      <c r="C87" s="97"/>
      <c r="D87" s="97"/>
      <c r="E87" s="97"/>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row>
    <row r="88" spans="1:30" ht="15.75" customHeight="1" x14ac:dyDescent="0.25">
      <c r="A88" s="79"/>
      <c r="B88" s="97"/>
      <c r="C88" s="97"/>
      <c r="D88" s="97"/>
      <c r="E88" s="97"/>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row>
  </sheetData>
  <mergeCells count="22">
    <mergeCell ref="I35:K35"/>
    <mergeCell ref="I32:K34"/>
    <mergeCell ref="B31:D31"/>
    <mergeCell ref="B32:D32"/>
    <mergeCell ref="B33:D33"/>
    <mergeCell ref="B34:D34"/>
    <mergeCell ref="B28:D28"/>
    <mergeCell ref="G19:K26"/>
    <mergeCell ref="B30:E30"/>
    <mergeCell ref="I30:K31"/>
    <mergeCell ref="A3:D3"/>
    <mergeCell ref="A4:D4"/>
    <mergeCell ref="A5:D5"/>
    <mergeCell ref="A6:D6"/>
    <mergeCell ref="G9:J9"/>
    <mergeCell ref="B9:B10"/>
    <mergeCell ref="C9:E9"/>
    <mergeCell ref="K9:K10"/>
    <mergeCell ref="E4:H4"/>
    <mergeCell ref="E5:H5"/>
    <mergeCell ref="E6:H6"/>
    <mergeCell ref="E3:H3"/>
  </mergeCells>
  <conditionalFormatting sqref="I11:I18 I27">
    <cfRule type="containsText" dxfId="6" priority="15" operator="containsText" text="Tidak">
      <formula>NOT(ISERROR(SEARCH(("Tidak"),(I11))))</formula>
    </cfRule>
  </conditionalFormatting>
  <conditionalFormatting sqref="J11:J18 J27">
    <cfRule type="cellIs" dxfId="5" priority="16" operator="lessThan">
      <formula>2</formula>
    </cfRule>
  </conditionalFormatting>
  <conditionalFormatting sqref="K11:K18 K27">
    <cfRule type="containsText" dxfId="4" priority="17" operator="containsText" text="Tidak diselenggarakan">
      <formula>NOT(ISERROR(SEARCH(("Tidak diselenggarakan"),(K11))))</formula>
    </cfRule>
  </conditionalFormatting>
  <conditionalFormatting sqref="E35">
    <cfRule type="cellIs" dxfId="3" priority="18" operator="equal">
      <formula>"Tidak Terakreditasi Minimum"</formula>
    </cfRule>
  </conditionalFormatting>
  <conditionalFormatting sqref="E32">
    <cfRule type="containsText" dxfId="2" priority="14" operator="containsText" text="Tidak Memenuhi">
      <formula>NOT(ISERROR(SEARCH("Tidak Memenuhi",E32)))</formula>
    </cfRule>
  </conditionalFormatting>
  <conditionalFormatting sqref="E33:E34">
    <cfRule type="containsText" dxfId="1" priority="13" operator="containsText" text="Tidak Memenuhi">
      <formula>NOT(ISERROR(SEARCH("Tidak Memenuhi",E33)))</formula>
    </cfRule>
  </conditionalFormatting>
  <conditionalFormatting sqref="E34">
    <cfRule type="containsText" dxfId="0" priority="12" operator="containsText" text="Belum Memenuhi">
      <formula>NOT(ISERROR(SEARCH("Belum Memenuhi",E34)))</formula>
    </cfRule>
  </conditionalFormatting>
  <conditionalFormatting sqref="C11">
    <cfRule type="colorScale" priority="11">
      <colorScale>
        <cfvo type="min"/>
        <cfvo type="max"/>
        <color rgb="FFFCFCFF"/>
        <color rgb="FFF8696B"/>
      </colorScale>
    </cfRule>
    <cfRule type="colorScale" priority="10">
      <colorScale>
        <cfvo type="min"/>
        <cfvo type="percentile" val="50"/>
        <cfvo type="max"/>
        <color rgb="FFF8696B"/>
        <color rgb="FFFCFCFF"/>
        <color rgb="FF5A8AC6"/>
      </colorScale>
    </cfRule>
    <cfRule type="colorScale" priority="9">
      <colorScale>
        <cfvo type="num" val="0"/>
        <cfvo type="num" val="4"/>
        <color rgb="FFFF0000"/>
        <color rgb="FF0070C0"/>
      </colorScale>
    </cfRule>
  </conditionalFormatting>
  <conditionalFormatting sqref="C27">
    <cfRule type="colorScale" priority="1">
      <colorScale>
        <cfvo type="num" val="0"/>
        <cfvo type="num" val="4"/>
        <color rgb="FFFF0000"/>
        <color rgb="FF0070C0"/>
      </colorScale>
    </cfRule>
    <cfRule type="colorScale" priority="2">
      <colorScale>
        <cfvo type="min"/>
        <cfvo type="percentile" val="50"/>
        <cfvo type="max"/>
        <color rgb="FFF8696B"/>
        <color rgb="FFFCFCFF"/>
        <color rgb="FF5A8AC6"/>
      </colorScale>
    </cfRule>
    <cfRule type="colorScale" priority="3">
      <colorScale>
        <cfvo type="min"/>
        <cfvo type="max"/>
        <color rgb="FFFCFCFF"/>
        <color rgb="FFF8696B"/>
      </colorScale>
    </cfRule>
  </conditionalFormatting>
  <printOptions horizontalCentered="1"/>
  <pageMargins left="0.5" right="0.5" top="0.75" bottom="0.5" header="0" footer="0"/>
  <pageSetup paperSize="9" orientation="portrait"/>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V F y c U n X 1 r M + k A A A A 9 Q A A A B I A H A B D b 2 5 m a W c v U G F j a 2 F n Z S 5 4 b W w g o h g A K K A U A A A A A A A A A A A A A A A A A A A A A A A A A A A A h Y + x D o I w G I R f h X S n L X V R 8 l M G X U w k M T E x r k 2 p 0 A g / h h b h 3 R x 8 J F 9 B j K J u j v f d X X J 3 v 9 4 g H e o q u J j W 2 Q Y T E l F O A o O 6 y S 0 W C e n 8 M Z y T V M J W 6 Z M q T D C G 0 c W D s w k p v T / H j P V 9 T / s Z b d q C C c 4 j d s g 2 O 1 2 a W o U W n V e o D f m 0 8 v 8 t I m H / G i M F X U R U c E E 5 s I l B Z v H r i 3 H u 0 / 2 B s O w q 3 7 V G G g z X K 2 C T B P a + I B 9 Q S w M E F A A C A A g A V F y 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R c n F I o i k e 4 D g A A A B E A A A A T A B w A R m 9 y b X V s Y X M v U 2 V j d G l v b j E u b S C i G A A o o B Q A A A A A A A A A A A A A A A A A A A A A A A A A A A A r T k 0 u y c z P U w i G 0 I b W A F B L A Q I t A B Q A A g A I A F R c n F J 1 9 a z P p A A A A P U A A A A S A A A A A A A A A A A A A A A A A A A A A A B D b 2 5 m a W c v U G F j a 2 F n Z S 5 4 b W x Q S w E C L Q A U A A I A C A B U X J x S D 8 r p q 6 Q A A A D p A A A A E w A A A A A A A A A A A A A A A A D w A A A A W 0 N v b n R l b n R f V H l w Z X N d L n h t b F B L A Q I t A B Q A A g A I A F R c n F 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u q E X Z N P 2 t R 7 h S S F 3 7 e 7 4 z A A A A A A I A A A A A A B B m A A A A A Q A A I A A A A M J / 3 v f G 8 h 8 / R O M 4 q V 6 y 5 O o P R C k i g a a W J u w b A k 9 q S N j A A A A A A A 6 A A A A A A g A A I A A A A C + E 5 C Z c a x r m C M f E 6 g B l R a I j O P 0 n 2 c D d N a G E b d S Q p 5 s O U A A A A A s y 1 I v U q c u R G Y U G x B y v r h H t B O K g Q r 5 e 0 I P c O / 3 n O c h B N x w u H p c J 9 b q y 5 Z W l f 9 P K 0 y l y s E J + z o U o q z e 8 r a m 2 y O J A o n A s q R 3 I 0 F + I k v u Y x T W i Q A A A A A 4 m 7 r P 7 N 5 W J c Y r L J B 8 m + e D c i f k Z 2 O h i F 5 0 R E F V g 3 4 R W b 1 o i x b / 1 T R + G t K p U U p I Q s v X N + 9 5 d R g p d j i b S 9 d A t 6 6 k = < / D a t a M a s h u p > 
</file>

<file path=customXml/itemProps1.xml><?xml version="1.0" encoding="utf-8"?>
<ds:datastoreItem xmlns:ds="http://schemas.openxmlformats.org/officeDocument/2006/customXml" ds:itemID="{0D8955DD-4CB8-462E-9B1A-C7C04788AB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Matriks Penilaian</vt:lpstr>
      <vt:lpstr>Hitung F1A</vt:lpstr>
      <vt:lpstr>hitung_F1B</vt:lpstr>
      <vt:lpstr>Pembobotan</vt:lpstr>
      <vt:lpstr>Rekomendasi</vt:lpstr>
    </vt:vector>
  </TitlesOfParts>
  <Company>NTU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Radon Dhelika</dc:creator>
  <cp:lastModifiedBy>BAN-PT</cp:lastModifiedBy>
  <cp:lastPrinted>2017-08-13T23:49:23Z</cp:lastPrinted>
  <dcterms:created xsi:type="dcterms:W3CDTF">2009-07-06T01:37:37Z</dcterms:created>
  <dcterms:modified xsi:type="dcterms:W3CDTF">2021-06-07T05:42:38Z</dcterms:modified>
</cp:coreProperties>
</file>