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LAPTOP Nova\BAN PT JOB\MAJELIS Periode 2016-2021\PERATURAN BAN-PT 2021\Peraturan BAN-PT No. 5 Th 2021 Pembukaan Profesi Arsitek\Lampiran PerBAN-PT No. 5 Th 2021 Pembukaan Profesi Arsitek\"/>
    </mc:Choice>
  </mc:AlternateContent>
  <xr:revisionPtr revIDLastSave="0" documentId="13_ncr:1_{862A6DAA-7611-4D94-A31C-E23B21E58AAB}" xr6:coauthVersionLast="46" xr6:coauthVersionMax="46" xr10:uidLastSave="{00000000-0000-0000-0000-000000000000}"/>
  <bookViews>
    <workbookView xWindow="0" yWindow="0" windowWidth="20490" windowHeight="10920" xr2:uid="{00000000-000D-0000-FFFF-FFFF00000000}"/>
  </bookViews>
  <sheets>
    <sheet name="Matriks Penilaian" sheetId="5" r:id="rId1"/>
    <sheet name="Hitung F1" sheetId="2" r:id="rId2"/>
    <sheet name="F1" sheetId="3" r:id="rId3"/>
    <sheet name="Pembobotan" sheetId="4" r:id="rId4"/>
  </sheets>
  <definedNames>
    <definedName name="_xlnm.Print_Titles" localSheetId="2">'F1'!$12:$12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1" i="2" l="1"/>
  <c r="A8" i="5"/>
  <c r="A9" i="5" s="1"/>
  <c r="A10" i="5" s="1"/>
  <c r="A11" i="5" s="1"/>
  <c r="A12" i="5" s="1"/>
  <c r="A13" i="5" s="1"/>
  <c r="A14" i="5" l="1"/>
  <c r="E21" i="3"/>
  <c r="C21" i="3"/>
  <c r="B21" i="3"/>
  <c r="J10" i="4"/>
  <c r="J9" i="4"/>
  <c r="E95" i="2"/>
  <c r="H21" i="3" s="1"/>
  <c r="A15" i="5" l="1"/>
  <c r="A16" i="5" s="1"/>
  <c r="A17" i="5" s="1"/>
  <c r="A18" i="5" s="1"/>
  <c r="A19" i="5" s="1"/>
  <c r="A24" i="5" s="1"/>
  <c r="A25" i="5" s="1"/>
  <c r="A26" i="5" s="1"/>
  <c r="E26" i="2"/>
  <c r="E75" i="2"/>
  <c r="E83" i="2"/>
  <c r="E149" i="2"/>
  <c r="E157" i="2"/>
  <c r="H27" i="3" s="1"/>
  <c r="E165" i="2"/>
  <c r="H3" i="4" l="1"/>
  <c r="H4" i="4"/>
  <c r="H5" i="4"/>
  <c r="H6" i="4"/>
  <c r="H7" i="4"/>
  <c r="H8" i="4"/>
  <c r="A3" i="4"/>
  <c r="A4" i="4" s="1"/>
  <c r="A5" i="4" s="1"/>
  <c r="A6" i="4" s="1"/>
  <c r="A7" i="4" s="1"/>
  <c r="A8" i="4" s="1"/>
  <c r="A9" i="4" s="1"/>
  <c r="A10" i="4" s="1"/>
  <c r="A11" i="4" s="1"/>
  <c r="A12" i="4" l="1"/>
  <c r="A13" i="4" s="1"/>
  <c r="A14" i="4" s="1"/>
  <c r="A15" i="4" s="1"/>
  <c r="A16" i="4" s="1"/>
  <c r="A17" i="4" s="1"/>
  <c r="E19" i="3"/>
  <c r="C19" i="3"/>
  <c r="B19" i="3"/>
  <c r="D19" i="3"/>
  <c r="C18" i="3"/>
  <c r="D18" i="3"/>
  <c r="E16" i="3"/>
  <c r="C16" i="3"/>
  <c r="H19" i="3"/>
  <c r="E89" i="2" l="1"/>
  <c r="H20" i="3" s="1"/>
  <c r="E39" i="3" l="1"/>
  <c r="E25" i="3" l="1"/>
  <c r="C25" i="3"/>
  <c r="B25" i="3"/>
  <c r="E20" i="3"/>
  <c r="C20" i="3"/>
  <c r="B20" i="3"/>
  <c r="E18" i="4"/>
  <c r="F9" i="4" s="1"/>
  <c r="H17" i="4"/>
  <c r="J16" i="4"/>
  <c r="J15" i="4"/>
  <c r="J14" i="4"/>
  <c r="H14" i="4"/>
  <c r="H13" i="4"/>
  <c r="J12" i="4"/>
  <c r="J11" i="4"/>
  <c r="H11" i="4"/>
  <c r="H2" i="4"/>
  <c r="J20" i="4" l="1"/>
  <c r="K9" i="4"/>
  <c r="K10" i="4"/>
  <c r="F2" i="4"/>
  <c r="K7" i="4" s="1"/>
  <c r="I18" i="3" s="1"/>
  <c r="J19" i="4"/>
  <c r="F11" i="4"/>
  <c r="H19" i="4"/>
  <c r="H21" i="4"/>
  <c r="F18" i="4" l="1"/>
  <c r="K5" i="4"/>
  <c r="I16" i="3" s="1"/>
  <c r="K15" i="4"/>
  <c r="I26" i="3" s="1"/>
  <c r="K14" i="4"/>
  <c r="I25" i="3" s="1"/>
  <c r="I21" i="3"/>
  <c r="J21" i="3" s="1"/>
  <c r="I20" i="3"/>
  <c r="K8" i="4"/>
  <c r="K3" i="4"/>
  <c r="I14" i="3" s="1"/>
  <c r="K16" i="4"/>
  <c r="I27" i="3" s="1"/>
  <c r="K2" i="4"/>
  <c r="I13" i="3" s="1"/>
  <c r="K4" i="4"/>
  <c r="I15" i="3" s="1"/>
  <c r="K6" i="4"/>
  <c r="I17" i="3" s="1"/>
  <c r="K13" i="4"/>
  <c r="I24" i="3" s="1"/>
  <c r="K12" i="4"/>
  <c r="I23" i="3" s="1"/>
  <c r="K17" i="4"/>
  <c r="I28" i="3" s="1"/>
  <c r="K11" i="4"/>
  <c r="I22" i="3" s="1"/>
  <c r="I19" i="3" l="1"/>
  <c r="J19" i="3" s="1"/>
  <c r="K18" i="4"/>
  <c r="E18" i="3"/>
  <c r="B18" i="3"/>
  <c r="H18" i="3" l="1"/>
  <c r="J20" i="3"/>
  <c r="E24" i="3"/>
  <c r="C24" i="3"/>
  <c r="B24" i="3"/>
  <c r="E23" i="3"/>
  <c r="C23" i="3"/>
  <c r="B23" i="3"/>
  <c r="E22" i="3"/>
  <c r="C22" i="3"/>
  <c r="B22" i="3"/>
  <c r="E17" i="3"/>
  <c r="C17" i="3"/>
  <c r="B17" i="3"/>
  <c r="A14" i="3"/>
  <c r="E13" i="3"/>
  <c r="C13" i="3"/>
  <c r="B13" i="3"/>
  <c r="B14" i="3"/>
  <c r="J18" i="3" l="1"/>
  <c r="E103" i="2"/>
  <c r="H22" i="3" s="1"/>
  <c r="J22" i="3" s="1"/>
  <c r="E111" i="2" l="1"/>
  <c r="H23" i="3" s="1"/>
  <c r="E119" i="2"/>
  <c r="H24" i="3" s="1"/>
  <c r="E67" i="2"/>
  <c r="A28" i="2"/>
  <c r="A36" i="2" s="1"/>
  <c r="A44" i="2" s="1"/>
  <c r="A52" i="2" s="1"/>
  <c r="A60" i="2" s="1"/>
  <c r="E34" i="2"/>
  <c r="H13" i="3" s="1"/>
  <c r="J13" i="3" l="1"/>
  <c r="L4" i="4"/>
  <c r="M4" i="4" s="1"/>
  <c r="L12" i="4"/>
  <c r="M12" i="4" s="1"/>
  <c r="L6" i="4"/>
  <c r="M6" i="4" s="1"/>
  <c r="L14" i="4"/>
  <c r="M14" i="4" s="1"/>
  <c r="L15" i="4"/>
  <c r="M15" i="4" s="1"/>
  <c r="L16" i="4"/>
  <c r="M16" i="4" s="1"/>
  <c r="L5" i="4"/>
  <c r="M5" i="4" s="1"/>
  <c r="L13" i="4"/>
  <c r="M13" i="4" s="1"/>
  <c r="L7" i="4"/>
  <c r="M7" i="4" s="1"/>
  <c r="L8" i="4"/>
  <c r="M8" i="4" s="1"/>
  <c r="L9" i="4"/>
  <c r="M9" i="4" s="1"/>
  <c r="L17" i="4"/>
  <c r="M17" i="4" s="1"/>
  <c r="L10" i="4"/>
  <c r="M10" i="4" s="1"/>
  <c r="L2" i="4"/>
  <c r="M2" i="4" s="1"/>
  <c r="L3" i="4"/>
  <c r="M3" i="4" s="1"/>
  <c r="L11" i="4"/>
  <c r="M11" i="4" s="1"/>
  <c r="J24" i="3"/>
  <c r="E40" i="3"/>
  <c r="J23" i="3"/>
  <c r="H17" i="3"/>
  <c r="J17" i="3" s="1"/>
  <c r="A69" i="2"/>
  <c r="A77" i="2" s="1"/>
  <c r="A85" i="2" s="1"/>
  <c r="A91" i="2" s="1"/>
  <c r="A97" i="2" s="1"/>
  <c r="M18" i="4" l="1"/>
  <c r="A105" i="2"/>
  <c r="A113" i="2" s="1"/>
  <c r="A121" i="2" s="1"/>
  <c r="A143" i="2" s="1"/>
  <c r="J27" i="3"/>
  <c r="E137" i="2" l="1"/>
  <c r="E139" i="2" s="1"/>
  <c r="E131" i="2"/>
  <c r="E133" i="2" s="1"/>
  <c r="E125" i="2"/>
  <c r="E127" i="2" s="1"/>
  <c r="E121" i="2" l="1"/>
  <c r="H25" i="3" s="1"/>
  <c r="J25" i="3" s="1"/>
  <c r="E28" i="3"/>
  <c r="C28" i="3"/>
  <c r="B28" i="3"/>
  <c r="E50" i="2" l="1"/>
  <c r="H15" i="3" s="1"/>
  <c r="J15" i="3" s="1"/>
  <c r="B15" i="3"/>
  <c r="B16" i="3"/>
  <c r="C14" i="3"/>
  <c r="B26" i="3"/>
  <c r="B27" i="3"/>
  <c r="C26" i="3"/>
  <c r="C27" i="3"/>
  <c r="C15" i="3"/>
  <c r="D31" i="3"/>
  <c r="E15" i="3"/>
  <c r="E14" i="3"/>
  <c r="E27" i="3"/>
  <c r="E26" i="3"/>
  <c r="D10" i="3"/>
  <c r="D9" i="3"/>
  <c r="D8" i="3"/>
  <c r="D50" i="3" s="1"/>
  <c r="D7" i="3"/>
  <c r="D6" i="3"/>
  <c r="D5" i="3"/>
  <c r="D4" i="3"/>
  <c r="D3" i="3"/>
  <c r="E58" i="2"/>
  <c r="H16" i="3" s="1"/>
  <c r="J16" i="3" s="1"/>
  <c r="H26" i="3"/>
  <c r="J26" i="3" s="1"/>
  <c r="E42" i="2"/>
  <c r="H28" i="3"/>
  <c r="J28" i="3" s="1"/>
  <c r="H14" i="3" l="1"/>
  <c r="J14" i="3" s="1"/>
  <c r="J29" i="3" s="1"/>
  <c r="A151" i="2" l="1"/>
  <c r="A159" i="2" s="1"/>
  <c r="A15" i="3" l="1"/>
  <c r="A16" i="3" l="1"/>
  <c r="A17" i="3" s="1"/>
  <c r="A18" i="3" s="1"/>
  <c r="A19" i="3" l="1"/>
  <c r="A20" i="3" s="1"/>
  <c r="E38" i="3"/>
  <c r="E41" i="3" s="1"/>
  <c r="A21" i="3" l="1"/>
  <c r="A22" i="3" s="1"/>
  <c r="A23" i="3" s="1"/>
  <c r="A24" i="3" s="1"/>
  <c r="A25" i="3" s="1"/>
  <c r="A26" i="3" s="1"/>
  <c r="A27" i="3" s="1"/>
  <c r="A28" i="3" s="1"/>
</calcChain>
</file>

<file path=xl/sharedStrings.xml><?xml version="1.0" encoding="utf-8"?>
<sst xmlns="http://schemas.openxmlformats.org/spreadsheetml/2006/main" count="431" uniqueCount="314">
  <si>
    <t>Data Program Studi Yang Dievaluasi</t>
  </si>
  <si>
    <t>Nama Perguruan Tinggi</t>
  </si>
  <si>
    <t xml:space="preserve">Nama Fakultas            </t>
  </si>
  <si>
    <t xml:space="preserve">Nama Program Studi    </t>
  </si>
  <si>
    <t xml:space="preserve">Jenjang                      </t>
  </si>
  <si>
    <t xml:space="preserve">Tanggal Penilaian        </t>
  </si>
  <si>
    <t>Data Evaluator</t>
  </si>
  <si>
    <t xml:space="preserve">Nama Evaluator           </t>
  </si>
  <si>
    <t xml:space="preserve">Perguruan Tinggi Asal  </t>
  </si>
  <si>
    <t xml:space="preserve">Program Studi Asal      </t>
  </si>
  <si>
    <t>NO.</t>
  </si>
  <si>
    <t>BUTIR</t>
  </si>
  <si>
    <t>Nilai</t>
  </si>
  <si>
    <t>INFORMASI DARI INSTRUMEN 
PROGRAM STUDI BARU</t>
  </si>
  <si>
    <t>Susunan mata kuliah memenuhi empat aspek</t>
  </si>
  <si>
    <t>FORMAT 1. LAPORAN ASESMEN KECUKUPAN PROGRAM STUDI BARU</t>
  </si>
  <si>
    <t>NILAI</t>
  </si>
  <si>
    <t>BOBOT</t>
  </si>
  <si>
    <t>NILAI TERBOBOTI</t>
  </si>
  <si>
    <t>ASPEK PENILAIAN</t>
  </si>
  <si>
    <t>Total Nilai (terboboti) yang diperoleh</t>
  </si>
  <si>
    <t>Keterangan</t>
  </si>
  <si>
    <t>No.</t>
  </si>
  <si>
    <t>Butir</t>
  </si>
  <si>
    <t>Kriteria</t>
  </si>
  <si>
    <t>Bobot Kriteria</t>
  </si>
  <si>
    <t>Elemen</t>
  </si>
  <si>
    <t>Bobot Butir</t>
  </si>
  <si>
    <t>Komentar Umum Penilaian Seluruh Kriteria</t>
  </si>
  <si>
    <t xml:space="preserve">                                       </t>
  </si>
  <si>
    <t xml:space="preserve">                    </t>
  </si>
  <si>
    <t>YANG DIISI HANYA SEL YANG BERWARNA KUNING</t>
  </si>
  <si>
    <t>1.2</t>
  </si>
  <si>
    <t>3.2</t>
  </si>
  <si>
    <t>Simpulan</t>
  </si>
  <si>
    <t xml:space="preserve">Status (SD = milik sendiri; SW = sewa/kontrak/kerjasama dll) </t>
  </si>
  <si>
    <t>SW</t>
  </si>
  <si>
    <t>SD</t>
  </si>
  <si>
    <t>Kapasitas total</t>
  </si>
  <si>
    <t>Luas ruang kerja per dosen</t>
  </si>
  <si>
    <t>Luas ruang kuliah per mahasiswa</t>
  </si>
  <si>
    <t>Luas ruang kerja per pegawai</t>
  </si>
  <si>
    <t>3.1.1</t>
  </si>
  <si>
    <t>3.1.2</t>
  </si>
  <si>
    <t>A</t>
  </si>
  <si>
    <t>B</t>
  </si>
  <si>
    <t>C</t>
  </si>
  <si>
    <t>Pakta integritas</t>
  </si>
  <si>
    <t>Ada</t>
  </si>
  <si>
    <t>Tidak Ada</t>
  </si>
  <si>
    <t>Pemenuhan Persyaratan Administratif</t>
  </si>
  <si>
    <t>Persyaratan administratif</t>
  </si>
  <si>
    <t>Ketikkan disini penjelasan mengenai keunikan atau keunggulan program studi yang diusulkan</t>
  </si>
  <si>
    <t>1.1</t>
  </si>
  <si>
    <t>1.3</t>
  </si>
  <si>
    <t>1.4</t>
  </si>
  <si>
    <t xml:space="preserve">                                                                                                      </t>
  </si>
  <si>
    <t>1.5</t>
  </si>
  <si>
    <t>Jika memenuhi 5 (lima) aspek</t>
  </si>
  <si>
    <t>Jika memenuhi 4 (empat) aspek</t>
  </si>
  <si>
    <t>Jika memenuhi 3 (tiga) aspek</t>
  </si>
  <si>
    <t>Jika memenuhi 1 - 2 aspek</t>
  </si>
  <si>
    <t>3.3.1.1</t>
  </si>
  <si>
    <t>3.3.1.2</t>
  </si>
  <si>
    <t>3.3.1.3</t>
  </si>
  <si>
    <t>3.3.1.4</t>
  </si>
  <si>
    <t>3.3.2</t>
  </si>
  <si>
    <t>3.3.3</t>
  </si>
  <si>
    <t>3.4</t>
  </si>
  <si>
    <t>Ruang Kerja Pegawai/Kantor dan Administrasi (gunakan data Butir 3.3.1)</t>
  </si>
  <si>
    <t>Ruang Kerja Dosen (gunakan data Butir 3.3.1)</t>
  </si>
  <si>
    <t>Ruang Kuliah (gunakan data Butir 3.3.1)</t>
  </si>
  <si>
    <r>
      <t>Luas total ruang kuliah (m</t>
    </r>
    <r>
      <rPr>
        <vertAlign val="superscript"/>
        <sz val="10"/>
        <rFont val="Arial Narrow"/>
        <family val="2"/>
      </rPr>
      <t>2</t>
    </r>
    <r>
      <rPr>
        <sz val="10"/>
        <rFont val="Arial Narrow"/>
        <family val="2"/>
      </rPr>
      <t>)</t>
    </r>
  </si>
  <si>
    <r>
      <t>Luas total ruang kerja dosen (m</t>
    </r>
    <r>
      <rPr>
        <vertAlign val="superscript"/>
        <sz val="10"/>
        <rFont val="Arial Narrow"/>
        <family val="2"/>
      </rPr>
      <t>2</t>
    </r>
    <r>
      <rPr>
        <sz val="10"/>
        <rFont val="Arial Narrow"/>
        <family val="2"/>
      </rPr>
      <t>)</t>
    </r>
  </si>
  <si>
    <r>
      <t>Luas total ruang kerja pegawai (m</t>
    </r>
    <r>
      <rPr>
        <vertAlign val="superscript"/>
        <sz val="10"/>
        <rFont val="Arial Narrow"/>
        <family val="2"/>
      </rPr>
      <t>2</t>
    </r>
    <r>
      <rPr>
        <sz val="10"/>
        <rFont val="Arial Narrow"/>
        <family val="2"/>
      </rPr>
      <t>)</t>
    </r>
  </si>
  <si>
    <r>
      <t>Luas total ruang perpustakaan (m</t>
    </r>
    <r>
      <rPr>
        <vertAlign val="superscript"/>
        <sz val="10"/>
        <rFont val="Arial Narrow"/>
        <family val="2"/>
      </rPr>
      <t>2</t>
    </r>
    <r>
      <rPr>
        <sz val="10"/>
        <rFont val="Arial Narrow"/>
        <family val="2"/>
      </rPr>
      <t>) (gunakan data Butir 3.3.1)</t>
    </r>
  </si>
  <si>
    <t>Ketikkan disini penjelasan mengenai profil lulusan dan capaian pembelajaran lulusan  untuk setiap profil</t>
  </si>
  <si>
    <t>Ketikkan disini rumusan capaian pembelajaran merujuk SN Dikti (Permendikbud No 3 Tahun 2020) dan sesuai level 6 Kerangka Kualifikasi Nasional Indonesia (Perpres Nomor 8 Tahun 2012).</t>
  </si>
  <si>
    <t>Ketikkan disini kejelasan, mutu dan kelengkapan RPS</t>
  </si>
  <si>
    <t>Ketikkan disini penjelasan tentangg rancangan tata kelola yang mencakup lima aspek</t>
  </si>
  <si>
    <t>Ketikkan disini penjelasan mengenai ketersediaan peralatan</t>
  </si>
  <si>
    <t>Ketikkan disini mengenai jumlah dan kualifikasi tenaga kependidikan</t>
  </si>
  <si>
    <t>Ketikkan disini komentar umum mengenai isi usulan program studi, tunjukkan bagian-bagian yang menjadi kelemahan dari usulan tersebut</t>
  </si>
  <si>
    <t>1.6</t>
  </si>
  <si>
    <t>Program</t>
  </si>
  <si>
    <t>Surat Rekomendasi L2DIKTI</t>
  </si>
  <si>
    <t>Tidak mendeskripsikan/ menguraikan keunikan atau keunggulan program studi</t>
  </si>
  <si>
    <t xml:space="preserve">Hanya mengidentifikasi profil lulusan atau penjelasan mengenai profil lulusan tidak relevan </t>
  </si>
  <si>
    <t>Tidak mengidentifikasi profil lulusan</t>
  </si>
  <si>
    <t>Susunan mata kuliah memenuhi aspek 1, 2 dan satu aspek lainnya</t>
  </si>
  <si>
    <t>Susunan mata kuliah memenuhi aspek 1 dan aspek 2</t>
  </si>
  <si>
    <t>Susunan mata kuliah memenuhi aspek 1 atau 2</t>
  </si>
  <si>
    <t>Tidak ada daftar/susunan mata kuliah</t>
  </si>
  <si>
    <t>Tidak ada RPS</t>
  </si>
  <si>
    <t>Jika struktur organisasi memenuhi 5 (lima) aspek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</si>
  <si>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</si>
  <si>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</si>
  <si>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kurang dari 3 (tiga) aspek pertama dan tidak dilengkapi dengan tata kerja UPPS yang memperlihatkan kedudukan dan tata hubungan antara program studi yang diusulkan dan unit organisasi yang ada pada UPPS</t>
  </si>
  <si>
    <r>
      <t xml:space="preserve">Jika tidak menjelaskan rencana struktur organisasi dan tata kerja </t>
    </r>
    <r>
      <rPr>
        <b/>
        <sz val="10"/>
        <rFont val="Arial Narrow"/>
        <family val="2"/>
      </rPr>
      <t>UPPS</t>
    </r>
  </si>
  <si>
    <r>
      <t xml:space="preserve">Jika tidak menjelaskan rencana perwujudan </t>
    </r>
    <r>
      <rPr>
        <i/>
        <sz val="10"/>
        <rFont val="Arial Narrow"/>
        <family val="2"/>
      </rPr>
      <t>good governance</t>
    </r>
  </si>
  <si>
    <t>Tidak ada nilai 1</t>
  </si>
  <si>
    <t>Jumlah dan kualifikasi tenaga kependidikan tidak memenuhi persyaratan</t>
  </si>
  <si>
    <t>Jumlah, kualifikasi, dan status calon dosen tetap</t>
  </si>
  <si>
    <t>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</si>
  <si>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Ketikkan disini penjelasan mengenai jumlah, kualifikasi, dan status calon dosen tetap</t>
  </si>
  <si>
    <t xml:space="preserve">Jumlah dan kualifikasi tenaga kependidikan:
Jumlah minimal tenaga kependidikan terdiri atas 2 (dua) orang tenaga kependidikan untuk setiap program studi dan 1 (satu) orang untuk melayani perpustakaan. Kualifikasi tenaga kependidikan minimal berijazah D3, berusia maksimum 56 tahun, dan bekerja penuh waktu 37,5 jam/minggu
</t>
  </si>
  <si>
    <t>3.3.1</t>
  </si>
  <si>
    <t>Ruang Kuliah, Ruang Kerja Dosen, Ruang Kantor/Administrasi, dan Perpustakaan</t>
  </si>
  <si>
    <t>Nomor</t>
  </si>
  <si>
    <t>Sub-Elemen</t>
  </si>
  <si>
    <t>Bobot Elemen</t>
  </si>
  <si>
    <t>Bobot Sub-Elemen</t>
  </si>
  <si>
    <t>1.  Kurikulum</t>
  </si>
  <si>
    <t>1.1  Keunikan atau Keunggulan Program Studi.</t>
  </si>
  <si>
    <t>1.2  Profil Lulusan Program Studi.</t>
  </si>
  <si>
    <t>1.3  Capaian Pembelajaran</t>
  </si>
  <si>
    <t>1.5  Rencana Pembelajaran Semester (RPS)</t>
  </si>
  <si>
    <t>2.  Dosen</t>
  </si>
  <si>
    <t>3.  Unit Pengelola Program Studi</t>
  </si>
  <si>
    <t xml:space="preserve">3.1  Organisasi dan Tata Kerja Unit Pengelola Program Studi.     </t>
  </si>
  <si>
    <t>3.1.1  Rancangan Organisasi dan Tata Kerja Unit Pengelola Program Studi</t>
  </si>
  <si>
    <t>3.1.2  Rencana Perwujudan Good Governance dan Lima Pilar Tata Pamong</t>
  </si>
  <si>
    <t xml:space="preserve">3.3  Sarana dan Prasarana.     </t>
  </si>
  <si>
    <t>3.3.1  Ruang kuliah, ruang kerja dosen, kantor dan perpustakaan</t>
  </si>
  <si>
    <t>3.4  Tenaga Kependidikan</t>
  </si>
  <si>
    <t>3.1</t>
  </si>
  <si>
    <t>3.3</t>
  </si>
  <si>
    <t>Ketikkan disini penjelasan tentang rancangan tata kerja dan organisasi yang mencakup lima aspek</t>
  </si>
  <si>
    <t>Ketikkan disini penjelasan mengenai luasan, kapasitas, dan status kepemilikan Ruang Kuliah, Ruang Kerja Dosen, Ruang Kantor/Administrasi, dan Perpustakaan</t>
  </si>
  <si>
    <t>Surat Pertimbangan Tertulis Senat perguruan tinggi tentang pembukaan prodi</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</si>
  <si>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</si>
  <si>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</si>
  <si>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</si>
  <si>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</si>
  <si>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</si>
  <si>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</si>
  <si>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</si>
  <si>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</si>
  <si>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t>
  </si>
  <si>
    <r>
      <t>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t>
    </r>
    <r>
      <rPr>
        <b/>
        <sz val="10"/>
        <color rgb="FF000000"/>
        <rFont val="Arial Narrow"/>
        <family val="2"/>
      </rPr>
      <t>jika ada</t>
    </r>
    <r>
      <rPr>
        <sz val="10"/>
        <color rgb="FF000000"/>
        <rFont val="Arial Narrow"/>
        <family val="2"/>
      </rPr>
      <t>)</t>
    </r>
    <r>
      <rPr>
        <sz val="10"/>
        <color indexed="8"/>
        <rFont val="Arial Narrow"/>
        <family val="2"/>
      </rPr>
      <t>; dan 5) memiliki external benchmarking dalam peningkatan mutu (</t>
    </r>
    <r>
      <rPr>
        <b/>
        <sz val="10"/>
        <color rgb="FF000000"/>
        <rFont val="Arial Narrow"/>
        <family val="2"/>
      </rPr>
      <t>jika ada</t>
    </r>
    <r>
      <rPr>
        <sz val="10"/>
        <color rgb="FF000000"/>
        <rFont val="Arial Narrow"/>
        <family val="2"/>
      </rPr>
      <t>)</t>
    </r>
    <r>
      <rPr>
        <sz val="10"/>
        <color indexed="8"/>
        <rFont val="Arial Narrow"/>
        <family val="2"/>
      </rPr>
      <t>.</t>
    </r>
  </si>
  <si>
    <t>INSTRUMEN PROGRAM STUDI BARU PENDIDIKAN PROFESI ARSITEK</t>
  </si>
  <si>
    <t>Profil lulusan program studi yang berupa profesi arsitek. Profil lulusan dilengkapi dengan uraian ringkas kompetensi profil arsitek sesuai dengan ketetapan UIA dan keterkaitan profil tersebut dengan keunggulan program studi</t>
  </si>
  <si>
    <t>Rumusan capaian pembelajaran dari program studi yang diusulkan merujuk SN Dikti (Permendikbud No 3 Tahun 2020) dan sesuai level 7 (tujuh) Kerangka Kualifikasi Nasional Indonesia (Perpres Nomor 8 Tahun 2012), relevansinya dengan keunggulan program studi, dan sesuai dengan kebijakan Union Internationale des Architectes (UIA) dan Ikatan Arsitek Indonesia (IAI).</t>
  </si>
  <si>
    <t>Rumusan capaian pembelajaran tidak sesuai dengan SN Dikti atau level 7 (tujuh) KKNI</t>
  </si>
  <si>
    <t xml:space="preserve">Tidak mencantumkan/mendeskripsikan Capaian Pembelajaran atau Rumusan capaian pembelajaran tidak sesuai dengan SN Dikti atau level 7 (tujuh) KKNI    </t>
  </si>
  <si>
    <t>Rumusan capaian pembelajaran: (a) sesuai dengan profil lulusan, (b)deskripsi kompetensinya sesuai level 7 (tujuh) KKNI dan sesuai SN-Dikti yang mencakup 4 (empat) domain capaian pembelajaran, (3) relevan dengan keunikan atau keunggulan prodi, (4) mencantumkan paling sedikit SN Dikti sebagai rujukan, dan (5) sesuai dengan kebijakan Union Internationale des Architectes (UIA) dan Ikatan Arsitek Indonesia (IAI)</t>
  </si>
  <si>
    <t>Rumusan capaian pembelajaran: (a) sesuai dengan profil lulusan, (b) deskripsi kompetensinya sesuai level 7 (tujuh) KKNI, tidak ada penjabaran capaian pembelajaran sesuai SN-Dikti, (c) kurang relevan dengan keunikan atau keunggulan prodi, namun (d) sesuai dengan kebijakan Union Internationale des Architectes (UIA) dan Ikatan Arsitek Indonesia (IAI)</t>
  </si>
  <si>
    <t>Rumusan capaian pembelajaran: (a) sesuai dengan profil lulusan, (b) deskripsi kompetensinya sesuai level 7 (tujuh) KKNI dan sesuai SN-Dikti yang mencakup 4 (empat) domain capaian pembelajaran, (c) relevan dg keunggulan atau keunikan prodi, dan (d) sesuai dengan kebijakan Union Internationale des Architectes (UIA) dan Ikatan Arsitek Indonesia (IAI)</t>
  </si>
  <si>
    <t>Ketersediaan RPS (Rencana Pembelajaran Semester) untuk 5 (lima) mata kuliah penciri program studi yang memenuhi 9 (sembilan) komponen:</t>
  </si>
  <si>
    <t>1.7</t>
  </si>
  <si>
    <t>Panduan Studio Perancangan Arsitektur yang berisi informasi tentang: (a) substansi, (b) mekanisme pelaksanaan, dan (c) mekanisme evaluasi substansi &amp; pelaksanaan</t>
  </si>
  <si>
    <t>Ruang Studio, Workshop, dan Bengkel Kerja</t>
  </si>
  <si>
    <t>Peralatan studio perancangan arsitektur, praktik, bengkel kerja, atau kegiatan lain yang sejenis</t>
  </si>
  <si>
    <t>Ketikkan disini penjelasan mengenai Rencana Perancangan Studio Arsitektur</t>
  </si>
  <si>
    <t>Ketikkan disini penjelasan mengenai Panduan Studio Perancangan Arsitektur</t>
  </si>
  <si>
    <t>Ketikkan disini penjelasan mengenai ketersediaan ruang studio, workshop, dan bengkel kerja</t>
  </si>
  <si>
    <t>1.4  Struktur Kurikulum</t>
  </si>
  <si>
    <t>Ketikkan disini penjelasan mengenai struktur kurikulum</t>
  </si>
  <si>
    <t>1.6  Rencana Perancangan Studio Arsitektur</t>
  </si>
  <si>
    <t>1.7  Panduan Studio Perancangan Arsitektur</t>
  </si>
  <si>
    <t>3.3.2  Ruang studio, workshop, dan bengkel kerja</t>
  </si>
  <si>
    <t>3.3.3  Peralatan studio perancangan arsitektur</t>
  </si>
  <si>
    <t>Perguruan Tinggi Pengusul</t>
  </si>
  <si>
    <t>PTN</t>
  </si>
  <si>
    <t>PTS</t>
  </si>
  <si>
    <t>Persetujuan tertulis Badan Penyelenggara terhadap pengusulan Program Studi Pendidikan Profesi Arsitek (PTS)</t>
  </si>
  <si>
    <t>Sertifikat Akreditasi Program Studi Sarjana Arsitek dengan peringkat minimal Baik Sekali dari Badan Akreditasi Nasional Perguruan Tinggi;</t>
  </si>
  <si>
    <t>Kerja sama dengan Ikatan Arsitek Indonesia (IAI) dengan perguruan tinggi;</t>
  </si>
  <si>
    <t>Akta Notaris pendirian Badan Penyelenggara beserta semua perubahan, jika pernah dilakukan perubahan (PTS);</t>
  </si>
  <si>
    <t>Surat Keputusan Menkumham tentang pengesahan Badan Penyelenggara sebagai badan hukum (PTS);</t>
  </si>
  <si>
    <t>Surat Keputusan Mendiknas/Mendikbud/ Menristekdikti tentang izin pendirian perguruan tinggi (PTS);</t>
  </si>
  <si>
    <t>D</t>
  </si>
  <si>
    <t>E</t>
  </si>
  <si>
    <t>F</t>
  </si>
  <si>
    <t>G</t>
  </si>
  <si>
    <t>H</t>
  </si>
  <si>
    <t>I</t>
  </si>
  <si>
    <t>J</t>
  </si>
  <si>
    <t>Profesi</t>
  </si>
  <si>
    <t>Pendidikan Profesi Arsitek</t>
  </si>
  <si>
    <r>
      <t>Struktur kurikulum memenuhi aspek:
1. Kesesuaian dengan kompetensi IAI, 
2.</t>
    </r>
    <r>
      <rPr>
        <b/>
        <sz val="10"/>
        <rFont val="Arial Narrow"/>
        <family val="2"/>
      </rPr>
      <t xml:space="preserve"> </t>
    </r>
    <r>
      <rPr>
        <sz val="10"/>
        <rFont val="Arial Narrow"/>
        <family val="2"/>
      </rPr>
      <t xml:space="preserve">Kesesuaian mata kuliah dengan rumusan capaian pembelajaran 
3. Urutan mata kuliah, dan 
4. Beban sks per semester wajar </t>
    </r>
  </si>
  <si>
    <t xml:space="preserve">Rencana Perancangan Studio Arsitektur yang mencakup aspek (1) nama mata kuliah, (2) judul modul, (3) kompetensi yang akan menjadi capaian pembelajaran dari setiap modul, (4) output kegiatan dan rencana pelaksanaannya (durasi dan peralatan utama) </t>
  </si>
  <si>
    <t>Tidak ada Rencana Perancangan Studio Arsitektur</t>
  </si>
  <si>
    <t>Tidak ada Panduan</t>
  </si>
  <si>
    <t>Tidak memiliki studio, bengkel, atau workshop</t>
  </si>
  <si>
    <t xml:space="preserve">Memiliki studio, workshop dan bengkel kerja yang sesuai dengan keunggulan prodi, milik sendiri, dan dilengkapi dengan panduan pelaksanaan </t>
  </si>
  <si>
    <t xml:space="preserve">Memiliki studio, workshop dan bengkel kerja yang sesuai dengan keunggulan prodi, berstatus SW (kerjasama atau sewa), dan dilengkapi dengan panduan pelaksanaan </t>
  </si>
  <si>
    <t xml:space="preserve">Memiliki studio, workshop dan bengkel kerja yang sesuai dengan keunggulan prodi dan berstatus SW (kerjasama atau sewa) </t>
  </si>
  <si>
    <r>
      <t xml:space="preserve">Peralatan tersedia untuk untuk studio, berstatus milik sendiri atau SW , minimal terdiri atas meja kerja, piranti lunak </t>
    </r>
    <r>
      <rPr>
        <i/>
        <sz val="10"/>
        <rFont val="Arial Narrow"/>
        <family val="2"/>
      </rPr>
      <t>drawing</t>
    </r>
    <r>
      <rPr>
        <sz val="10"/>
        <rFont val="Arial Narrow"/>
        <family val="2"/>
      </rPr>
      <t xml:space="preserve"> dan CAD</t>
    </r>
  </si>
  <si>
    <t>Peralatan tersedia untuk untuk studio, workshop, dan bengkel kerja, milik sendiri, terdiri atas meja kerja, bengkel kerja dengan kemampuan fabrikasi digital, piranti lunak drawing dan CAD</t>
  </si>
  <si>
    <t>Peralatan tersedia untuk untuk studio, dan workshop atau bengkel kerja, milik sendiri, terdiri atas meja kerja, bengkel kerja dengan peralatan yang memadai, piranti lunak drawing dan CAD</t>
  </si>
  <si>
    <t>Tidak memiliki peralatan yang cukup</t>
  </si>
  <si>
    <t>Pengusul menguraikan profil lulusan program studi yang berupa profesi atau jenis pekerjaan atau bentuk kerja lainnya dilengkapi dengan (1) uraian ringkas pada sebagian profil yang sesuai dengan Program Pendidikan Profesi dan (2) keterkaitan profil dengan keunggulan program studi.</t>
  </si>
  <si>
    <t>Pengusul menguraikan profil lulusan program studi yang berupa profesi atau jenis pekerjaan atau bentuk kerja lainnya dilengkapi dengan (1) uraian ringkas seluruh profil, yang sesuai dengan Program Pendidikan Profesi dan (2) keterkaitan profil dengan keunggulan prodi</t>
  </si>
  <si>
    <t>Pengusul menguraikan profil lulusan program studi yang berupa profesi atau jenis pekerjaan atau bentuk kerja lainnya dan  keterkaitan profil dengan keunggulan program studi</t>
  </si>
  <si>
    <t>Ketikkan disini mengenai nomor, tanggal, dan perihal dokumen yang diminta</t>
  </si>
  <si>
    <t>Ketikkan disini mengenai rencana sistem penjaminan mutu internal UPPS</t>
  </si>
  <si>
    <t>2.1.1 Calon dosen tetap</t>
  </si>
  <si>
    <t>2.1.2 Calon dosen tidak tetap</t>
  </si>
  <si>
    <t>3.2 Keterlaksanaan Sistem Penjaminan Mutu Internal</t>
  </si>
  <si>
    <t xml:space="preserve">3.3 Sarana dan Prasarana.     </t>
  </si>
  <si>
    <t>3.4 Tenaga Kependidikan</t>
  </si>
  <si>
    <t xml:space="preserve">3.1 Organisasi dan Tata Kerja Unit Pengelola Program Studi  </t>
  </si>
  <si>
    <t>Tidak ada dosen tidak tetap, semua dosen adalah dosen tetap, atau maksimal 2 (dua) orang calon dosen tidak tetap berkualifikasi magister arsitek dengan pengalaman kerja arsitektur minimal 5 tahun, memiliki STRA/SKA IAI Madya</t>
  </si>
  <si>
    <t>Jumlah, kualifikasi, dan status calon dosen tidak tetap</t>
  </si>
  <si>
    <t>2.1.1</t>
  </si>
  <si>
    <t>2.1.2</t>
  </si>
  <si>
    <t xml:space="preserve">2.1  Calon dosen </t>
  </si>
  <si>
    <t>Skore</t>
  </si>
  <si>
    <t>Nilai Terboboti</t>
  </si>
  <si>
    <t>Ketikkan disini penjelasan mengenai jumlah, kualifikasi, dan status calon dosen tidak tetap</t>
  </si>
  <si>
    <t>Persyaratan substansi</t>
  </si>
  <si>
    <r>
      <t xml:space="preserve">Perwujudan </t>
    </r>
    <r>
      <rPr>
        <i/>
        <sz val="10"/>
        <color rgb="FF000000"/>
        <rFont val="Arial Narrow"/>
        <family val="2"/>
      </rPr>
      <t>good governance</t>
    </r>
    <r>
      <rPr>
        <sz val="10"/>
        <color indexed="8"/>
        <rFont val="Arial Narrow"/>
        <family val="2"/>
      </rPr>
      <t xml:space="preserve"> dengan lima pilar tata pamong yang mampu menjamin terwujudnya visi, terlaksanakannya misi, tercapainya tujuan, dan berhasilnya strategi yang digunakan secara:
1) Kredibel, 
2) Transparan, 
3) Akuntabel, 
4) Bertanggung jawab, dan
5) Adil
</t>
    </r>
  </si>
  <si>
    <t>Skor</t>
  </si>
  <si>
    <t>Indikator</t>
  </si>
  <si>
    <t>1.5.1 Uraian nama dan rincian substansi, modul-modul tugas pemagangan dan rencana pelaksanaannya (durasi, peralatan utama dan lokasi)</t>
  </si>
  <si>
    <t>Tidak ada nilai &lt; 2</t>
  </si>
  <si>
    <t>2.1  Jumlah, kualifikasi, dan status calon dosen</t>
  </si>
  <si>
    <t>3.1.1 Organisasi dan Tata Kerja Unit Pengelola Program Studi</t>
  </si>
  <si>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</si>
  <si>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</si>
  <si>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Rataan Luas ruangan per mahasiswa atau dosen atau karyawan, dan luas minimum perpustakaan yang dihitung sebagai berikut : nilai rata-rata adalah (a+b+c+d)/4</t>
  </si>
  <si>
    <t>skor = nilai rerata</t>
  </si>
  <si>
    <t>a. Luas ruang studio per mahasiswa dan status kepemilikan yaitu SD = milik sendiri atau SW = sewa atau kontrak atau kerjasama</t>
  </si>
  <si>
    <t>b. Luas ruang dosen per dosen</t>
  </si>
  <si>
    <t>c. Luas ruang kantor per pegawai</t>
  </si>
  <si>
    <t>Catatan *</t>
  </si>
  <si>
    <t xml:space="preserve">Persyaratan administratif, selain aspek legalitas badan penyelenggara, yang diperiksa keberadaannya adalah (1) Rekomendasi LLDikti,  (2) Surat Persetujuan Tertulis Badan Penyelenggara, (3) Surat Rekomendasi Tertulis Senat PT, (4) Sertifikat AIPT dan APS, dan (5) Pakta Integritas. </t>
  </si>
  <si>
    <t>Syarat Perlu dengan nilai &gt;=2</t>
  </si>
  <si>
    <t>1.5.2 Deskripsi proses dan waktu pemagangan</t>
  </si>
  <si>
    <t>3.2 Sistem Penjaminan Mutu Internal</t>
  </si>
  <si>
    <t>3.3.3 Peralatan studio profesi untuk melaksanakan praktik profesi arsitek dan sejenisnya</t>
  </si>
  <si>
    <t>1.1 Keunggulan Program Studi.</t>
  </si>
  <si>
    <t xml:space="preserve">Struktur kurikulum memenuhi aspek: (1) Kesesuaian dengan kompetensi IAI, (2) Kesesuaian mata kuliah dengan rumusan capaian pembelajaran, (3) Urutan mata kuliah, dan (4) Beban sks per semester wajar </t>
  </si>
  <si>
    <t>1.5  Rencana Pembelajaran Semester</t>
  </si>
  <si>
    <t>Ketersediaan RPS (Rencana Pembelajaran Semester) untuk 5 (lima)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</si>
  <si>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Jumlah RPS mata kuliah yang  memenuhi 9 (sembilan) komponen jumlahnya kurang dari 5 (lima)</t>
  </si>
  <si>
    <t xml:space="preserve">Lima mata kuliah dilengkapi dengan RPS yang memenuhi 9 (sembilan) komponen, menunjukkan secara jelas penciri program studi dan menggunakan referensi yang relevan dan mutakhir  </t>
  </si>
  <si>
    <t xml:space="preserve">Lima mata kuliah dilengkapi dengan RPS yang memenuhi 9 (sembilan) komponen, menunjukkan secara jelas penciri program studi dan menggunakan referensi yang relevan  </t>
  </si>
  <si>
    <t>Lima mata kuliah dilengkapi dengan RPS yang memenuhi 9 (sembilan) komponen</t>
  </si>
  <si>
    <t xml:space="preserve">1.6 Rencana Perancangan Studio Arsitektur </t>
  </si>
  <si>
    <t>Rencana Perancangan Studio Arsitektur yang mencakup aspek (1) nama mata kuliah, (2) judul modul, (3) kompetensi yang akan menjadi capaian pembelajaran dari setiap modul, (4) output kegiatan dan rencana pelaksanaannya (durasi dan peralatan utama)</t>
  </si>
  <si>
    <t>Rencana Perancangan Studio Arsitektur mencakup 4 (empat) aspek</t>
  </si>
  <si>
    <t xml:space="preserve">Rencana Perancangan Studio Arsitektur mencakup aspek nama mata kuliah, judul modul, dan output kegiatan </t>
  </si>
  <si>
    <t>Rencana Perancangan Studio Arsitektur mencakup aspek kompetensi dan output</t>
  </si>
  <si>
    <t>1.7 Panduan Studio Profesi</t>
  </si>
  <si>
    <t>Panduan Studio Perancangan Arsitektur berisi informasi yang mencakup aspek (a) substansi, (b) mekanisme pelaksanaan, dan (c) mekanisme evaluasi substansi &amp; pelaksanaan</t>
  </si>
  <si>
    <t>Panduan Studio Perancangan Arsitektur berisi informasi yang mencakup aspek (a) substansi, dan (b) mekanisme pelaksanaan</t>
  </si>
  <si>
    <t>Panduan Studio Perancangan Arsitektur berisi informasi yang mencakup aspek substansi saja</t>
  </si>
  <si>
    <t>2.1.1 Jumlah, kualifikasi, dan status calon dosen tetap</t>
  </si>
  <si>
    <t xml:space="preserve">3 (tiga) orang dosen tetap berkualifikasi magister </t>
  </si>
  <si>
    <t>Keterpenuhan persyaratan jumlah, kualifikasi, dan status calon dosen tetap</t>
  </si>
  <si>
    <t>Minimal 3 (tiga) orang dosen tetap berkualifikasi doktor dan sedikitnya satu diantaranya memiliki STRA/SKA IAI Madya</t>
  </si>
  <si>
    <t>Minimal 2 (dua) orang dosen tetap berkualifikasi doktor lainnya berkualifikasi magister</t>
  </si>
  <si>
    <t>2.1.2 Jumlah, kualifikasi, dan status calon dosen tidak tetap</t>
  </si>
  <si>
    <t>Keterpenuhan persyaratan jumlah, kualifikasi, dan status calon dosen tidak tetap</t>
  </si>
  <si>
    <t xml:space="preserve">Maksimal 2 (dua) orang calon dosen tidak tetap berkualifikasi profesi arsitek dengan pengalaman kerja arsitektur minimal 5 tahun, memiliki STRA/SKA IAI Madya  </t>
  </si>
  <si>
    <t>Maksimal 2 (dua) orang calon dosen tetap berkualifikasi pendidikan sarjana arsitek dengan pengalaman kerja arsitektur minimal 10 tahun, memiliki STRA/SKA IAI Madya</t>
  </si>
  <si>
    <r>
      <t xml:space="preserve">3.1.2  Perwujudan </t>
    </r>
    <r>
      <rPr>
        <i/>
        <sz val="12"/>
        <rFont val="Arial Narrow"/>
        <family val="2"/>
      </rPr>
      <t>Good Governance</t>
    </r>
    <r>
      <rPr>
        <sz val="12"/>
        <rFont val="Arial Narrow"/>
        <family val="2"/>
      </rPr>
      <t xml:space="preserve"> dengan Lima Pilar Tata Pamong</t>
    </r>
  </si>
  <si>
    <t>Perwujudan good governance dengan lima pilar tata pamong yang mampu menjamin terwujudnya visi, terlaksanakannya misi, tercapainya tujuan, dan berhasilnya strategi yang digunakan secara: 1) Kredibel, 2) Transparan, 3) Akuntabel, 4) Bertanggung jawab, dan 5) Adil</t>
  </si>
  <si>
    <t>3.2  Sistem Penjaminan Mutu Internal</t>
  </si>
  <si>
    <t>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t>
  </si>
  <si>
    <t>d. Luas perpustakaan</t>
  </si>
  <si>
    <t>3.3.2  Ruang Studio, Workshop, dan Bengkel Kerja</t>
  </si>
  <si>
    <r>
      <t xml:space="preserve">Kesesuaian ruang studio, </t>
    </r>
    <r>
      <rPr>
        <i/>
        <sz val="12"/>
        <rFont val="Arial Narrow"/>
        <family val="2"/>
      </rPr>
      <t>workshop</t>
    </r>
    <r>
      <rPr>
        <sz val="12"/>
        <rFont val="Arial Narrow"/>
        <family val="2"/>
      </rPr>
      <t>, dan bengkel kerja dengan keunggulan program studi, status, dan panduan</t>
    </r>
  </si>
  <si>
    <t>3.3.3  Peralatan studio perancangan arsitektur, praktik, bengkel kerja, atau kegiatan lain yang sejenis</t>
  </si>
  <si>
    <r>
      <t xml:space="preserve">Peralatan tersedia untuk untuk studio, berstatus milik sendiri atau SW , minimal terdiri atas meja kerja, piranti lunak </t>
    </r>
    <r>
      <rPr>
        <i/>
        <sz val="12"/>
        <rFont val="Arial Narrow"/>
        <family val="2"/>
      </rPr>
      <t>drawing</t>
    </r>
    <r>
      <rPr>
        <sz val="12"/>
        <rFont val="Arial Narrow"/>
        <family val="2"/>
      </rPr>
      <t xml:space="preserve"> dan CAD</t>
    </r>
  </si>
  <si>
    <t>Kelengkapan, status, dan fungsionalitas peralatan</t>
  </si>
  <si>
    <t>Jumlah dan kualifikasi tenaga kependidikan:
Jumlah minimal tenaga kependidikan terdiri atas 2 (dua) orang tenaga kependidikan untuk setiap program studi dan 1 (satu) orang untuk melayani perpustakaan. Kualifikasi tenaga kependidikan minimal berijazah D3, berusia maksimum 56 tahun, dan bekerja penuh waktu 37,5 jam/minggu</t>
  </si>
  <si>
    <t>Matriks Penilaian Program Studi Pendidikan Profesi Arsitektur</t>
  </si>
  <si>
    <t>Minimal 2 (dua) orang calon dosen tidak tetap berkualifikasi magister arsitek dengan pengalaman kerja arsitektur minimal 5 tahun, memiliki STRA/SKA IAI Madya</t>
  </si>
  <si>
    <t xml:space="preserve">Minimal 2 (dua) orang calon dosen tidak tetap berkualifikasi profesi arsitek dengan pengalaman kerja arsitektur minimal 5 tahun, memiliki STRA/SKA IAI Madya  </t>
  </si>
  <si>
    <t>Minimal 2 (dua) orang calon dosen tetap berkualifikasi pendidikan sarjana arsitek dengan pengalaman kerja arsitektur minimal 10 tahun, memiliki STRA/SKA IAI Madya</t>
  </si>
  <si>
    <t>Keunggulan program studi disusun berdasarkan perbandingan tiga program studi pada tingkat internasional dan nasional yang mencakup empat aspek</t>
  </si>
  <si>
    <t>Keunggulan program studi disusun berdasarkan perbandingan tiga program studi pada tingkat internasional yang mencakup empat aspek</t>
  </si>
  <si>
    <t>Keunggulan program studi disusun berdasarkan perbandingan tiga program studi pada tingkat nasional yang mencakup empat aspek</t>
  </si>
  <si>
    <t>Keunggulan program studi disusun berdasarkan perbandingan kurang dari tiga program studi pada tingkat nasional  dan/atau mencakup kurang dari tiga aspek</t>
  </si>
  <si>
    <t>Tidak mendeskripsikan/ menguraikan keunggulan program studi</t>
  </si>
  <si>
    <t>Keunggulan program studi yang diusulkan berdasarkan perbandingan dengan tiga program studi profesi arsitek pada tingkat nasional dan internasional yang mencakup aspek (1) pengembangan keprofesian, (2) kajian capaian pembelajaran, (3) kurikulum program studi sejenis, dan (4) kearifan lokal dalam upaya pelestarian nilai-nilai luhur dan budaya lokal dalam desain arsitektur.</t>
  </si>
  <si>
    <t>Luas ruang kuliah &gt; 1 m2 dan berstatus milik sendiri</t>
  </si>
  <si>
    <t>Luas ruang kuliah &gt; 4 m2 dan berstatus SW</t>
  </si>
  <si>
    <t xml:space="preserve">Luas ruang kuliah = 4 m2 </t>
  </si>
  <si>
    <t xml:space="preserve">Luas ruang kuliah antara 0 - 4 m2 </t>
  </si>
  <si>
    <t>Luas ruang dosen &gt; 4 m2 dan berstatus milik sendiri</t>
  </si>
  <si>
    <t>Luas ruang dosen &gt; 4 m2 dan berstatus SW</t>
  </si>
  <si>
    <t xml:space="preserve">Luas ruang dosen = 4 m2 </t>
  </si>
  <si>
    <t xml:space="preserve">Luas ruang dosen antara 0 - 4 m2 </t>
  </si>
  <si>
    <t>Luas ruang kantor &gt; 4 m2 dan berstatus milik sendiri</t>
  </si>
  <si>
    <t>Luas ruang kantor &gt; 4 m2 dan berstatus SW</t>
  </si>
  <si>
    <t xml:space="preserve">Luas ruang kantor = 4 m2 </t>
  </si>
  <si>
    <t xml:space="preserve">Luas ruang kantor antara 0 - 4 m2 </t>
  </si>
  <si>
    <t>Luas perpustakaan &gt; 300 m2</t>
  </si>
  <si>
    <t>Luas perpustakaan antara 0 - 300 m2, skore 0,01*Luas Perpustakaan</t>
  </si>
  <si>
    <t>Tidak ada data</t>
  </si>
  <si>
    <t>Jumlah tenaga kependidikan lebih dari 3 (tiga) orang dan salah satu diantaranya berkualifikasi magister dan 1 (satu) orang pustakawan ditingkat perguruan tinggi dengan kualifikasi Diploma Tiga perpustakaan atau yang sejenis</t>
  </si>
  <si>
    <t>Jumlah tenaga kependidikan lebih dari 2 (dua) orang atau berkualifikasi sarjana atau sarjana terapan dan 1 (satu) orang pustakawan ditingkat perguruan tinggi dengan kualifikasi Diploma Tiga perpustakaan atau yang sejenis</t>
  </si>
  <si>
    <t>Jumlah tenaga kependidikan 2 (dua) orang atau lebih dengan kualifikasi Diploma Tiga dan 1 (satu) orang pustakawan ditingkat perguruan tinggi dengan kualifikasi Diploma Tiga perpustakaan atau yang sejenis</t>
  </si>
  <si>
    <t>Memenuhi 5 (lima) aspek</t>
  </si>
  <si>
    <t>Memenuhi 4 (empat) aspek</t>
  </si>
  <si>
    <t>Memenuhi 3 (tiga) aspek</t>
  </si>
  <si>
    <t>Memenuhi 1 - 2 aspek</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</si>
  <si>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</si>
  <si>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</si>
  <si>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</si>
  <si>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</si>
  <si>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t>Keunikan atau keunggulan program studi disusun berdasarkan perbandingan satu program studi pada tingkat internasional dan dua program studi pada tingkat nasional yang mencakup empat aspek</t>
  </si>
  <si>
    <t>Keunikan atau keunggulan program studi disusun berdasarkan perbandingan tiga program studi pada tingkat internasional dan program studi pada tingkat nasional yang mencakup empat aspek</t>
  </si>
  <si>
    <t>Keunikan atau keunggulan program studi disusun berdasarkan perbandingan tiga program studi pada tingkat nasional yang mencakup empat aspek</t>
  </si>
  <si>
    <t>Keunikan atau keunggulan program studi disusun berdasarkan perbandingan kurang dari tiga program studi pada tingkat nasional  dan/atau mencakup kurang dari tiga aspek</t>
  </si>
  <si>
    <t>Rumusan capaian pembelajaran: (a) sesuai dengan profil lulusan, (b) deskripsi kompetensinya sesuai level 7 (tujuh) KKNI disertai jabaran capaian pembelajaran sesuai SN-Dikti,  (c) sesuai dengan kebijakan Union Internationale des Architectes (UIA) dan Ikatan Arsitek Indonesia (IAI), namun (d) kurang relevan dengan keunikan atau keunggulan prodi</t>
  </si>
  <si>
    <t>Minimal 3 (tiga) orang dosen tetap berkualifikasi doktor sesuai bidang dan sedikitnya satu diantaranya memiliki STRA/SKA IAI Madya</t>
  </si>
  <si>
    <t>3 (tiga) orang dosen tetap berkualifikasi magister atau magister terapan arsitektur</t>
  </si>
  <si>
    <t>Minimal 2 (dua) orang dosen tetap berkualifikasi doktor lainnya berkualifikasi magister atau magister terapan arsitektur</t>
  </si>
  <si>
    <t>Lampiran 2 Peraturan BAN-PT Nomor 5 Tahun 2021 tentang Instrumen Pemenuhan Syarat Minimum Akreditasi Program Studi Pendidikan Profesi Arsitek pada Perguruan Tinggi Negeri/Swasta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</si>
</sst>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F800]dddd\,\ mmmm\ dd\,\ yyyy"/>
    <numFmt numFmtId="165" formatCode="#,##0.00_ ;\-#,##0.00\ "/>
  </numFmts>
  <fonts count="33" x14ac:knownFonts="1">
    <font>
      <sz val="11"/>
      <color theme="1"/>
      <name val="Calibri"/>
      <family val="2"/>
      <scheme val="minor"/>
    </font>
    <font>
      <sz val="11"/>
      <color indexed="8"/>
      <name val="Calibri"/>
      <family val="2"/>
    </font>
    <font>
      <sz val="10"/>
      <color theme="1"/>
      <name val="Arial Narrow"/>
      <family val="2"/>
    </font>
    <font>
      <b/>
      <sz val="20"/>
      <name val="Arial Narrow"/>
      <family val="2"/>
    </font>
    <font>
      <b/>
      <sz val="14"/>
      <name val="Arial Narrow"/>
      <family val="2"/>
    </font>
    <font>
      <b/>
      <sz val="11"/>
      <name val="Arial Narrow"/>
      <family val="2"/>
    </font>
    <font>
      <sz val="10"/>
      <name val="Arial Narrow"/>
      <family val="2"/>
    </font>
    <font>
      <sz val="10"/>
      <color indexed="8"/>
      <name val="Arial Narrow"/>
      <family val="2"/>
    </font>
    <font>
      <b/>
      <sz val="10"/>
      <color indexed="8"/>
      <name val="Arial Narrow"/>
      <family val="2"/>
    </font>
    <font>
      <b/>
      <sz val="10"/>
      <name val="Arial Narrow"/>
      <family val="2"/>
    </font>
    <font>
      <sz val="14"/>
      <name val="Arial Narrow"/>
      <family val="2"/>
    </font>
    <font>
      <sz val="11"/>
      <color theme="1"/>
      <name val="Calibri"/>
      <family val="2"/>
      <scheme val="minor"/>
    </font>
    <font>
      <b/>
      <sz val="10"/>
      <color theme="1"/>
      <name val="Arial Narrow"/>
      <family val="2"/>
    </font>
    <font>
      <sz val="11"/>
      <name val="Arial Narrow"/>
      <family val="2"/>
    </font>
    <font>
      <u/>
      <sz val="10"/>
      <name val="Arial Narrow"/>
      <family val="2"/>
    </font>
    <font>
      <sz val="10"/>
      <color indexed="8"/>
      <name val="Arial"/>
      <family val="2"/>
    </font>
    <font>
      <sz val="11"/>
      <color theme="1"/>
      <name val="Arial Narrow"/>
      <family val="2"/>
    </font>
    <font>
      <sz val="10"/>
      <color theme="1"/>
      <name val="Calibri"/>
      <family val="2"/>
      <scheme val="minor"/>
    </font>
    <font>
      <u/>
      <sz val="10"/>
      <color indexed="8"/>
      <name val="Arial Narrow"/>
      <family val="2"/>
    </font>
    <font>
      <sz val="10"/>
      <color rgb="FF000000"/>
      <name val="Arial Narrow"/>
      <family val="2"/>
    </font>
    <font>
      <vertAlign val="superscript"/>
      <sz val="10"/>
      <name val="Arial Narrow"/>
      <family val="2"/>
    </font>
    <font>
      <i/>
      <sz val="10"/>
      <name val="Arial Narrow"/>
      <family val="2"/>
    </font>
    <font>
      <b/>
      <sz val="10"/>
      <color rgb="FFFF0000"/>
      <name val="Arial Narrow"/>
      <family val="2"/>
    </font>
    <font>
      <i/>
      <sz val="10"/>
      <color rgb="FF000000"/>
      <name val="Arial Narrow"/>
      <family val="2"/>
    </font>
    <font>
      <b/>
      <sz val="10"/>
      <color rgb="FF000000"/>
      <name val="Arial Narrow"/>
      <family val="2"/>
    </font>
    <font>
      <b/>
      <sz val="12"/>
      <name val="Arial Narrow"/>
      <family val="2"/>
    </font>
    <font>
      <b/>
      <sz val="12"/>
      <color theme="1"/>
      <name val="Arial Narrow"/>
      <family val="2"/>
    </font>
    <font>
      <sz val="12"/>
      <color theme="1"/>
      <name val="Arial Narrow"/>
      <family val="2"/>
    </font>
    <font>
      <sz val="12"/>
      <name val="Arial Narrow"/>
      <family val="2"/>
    </font>
    <font>
      <i/>
      <sz val="12"/>
      <name val="Arial Narrow"/>
      <family val="2"/>
    </font>
    <font>
      <sz val="12"/>
      <color rgb="FFFF0000"/>
      <name val="Arial Narrow"/>
      <family val="2"/>
    </font>
    <font>
      <b/>
      <sz val="16"/>
      <name val="Arial Narrow"/>
      <family val="2"/>
    </font>
    <font>
      <sz val="1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rgb="FFBFBFBF"/>
        <bgColor rgb="FFFFFFFF"/>
      </patternFill>
    </fill>
    <fill>
      <patternFill patternType="solid">
        <fgColor rgb="FF00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385">
    <xf numFmtId="0" fontId="0" fillId="0" borderId="0" xfId="0"/>
    <xf numFmtId="0" fontId="6" fillId="0" borderId="0" xfId="0" applyFont="1" applyFill="1" applyBorder="1" applyAlignment="1" applyProtection="1">
      <alignment vertical="top" wrapText="1"/>
      <protection locked="0"/>
    </xf>
    <xf numFmtId="0" fontId="2" fillId="0" borderId="0" xfId="0" applyFont="1" applyAlignment="1" applyProtection="1">
      <alignment horizontal="center" vertical="top"/>
      <protection locked="0"/>
    </xf>
    <xf numFmtId="0" fontId="9" fillId="0" borderId="0" xfId="0" applyFont="1" applyFill="1" applyBorder="1" applyAlignment="1" applyProtection="1">
      <alignment horizontal="center"/>
    </xf>
    <xf numFmtId="0" fontId="2" fillId="0" borderId="0" xfId="0" applyFont="1" applyProtection="1"/>
    <xf numFmtId="2" fontId="2" fillId="0" borderId="0" xfId="0" applyNumberFormat="1" applyFont="1" applyProtection="1"/>
    <xf numFmtId="0" fontId="2" fillId="0" borderId="0" xfId="0" applyFont="1" applyAlignment="1" applyProtection="1">
      <alignment horizontal="center" vertical="top"/>
    </xf>
    <xf numFmtId="0" fontId="9" fillId="0" borderId="0" xfId="0" applyFont="1" applyFill="1" applyBorder="1" applyAlignment="1" applyProtection="1">
      <alignment horizontal="center" vertical="top"/>
    </xf>
    <xf numFmtId="0" fontId="6" fillId="0" borderId="1" xfId="0" applyFont="1" applyFill="1" applyBorder="1" applyAlignment="1" applyProtection="1">
      <alignment horizontal="center" vertical="top" wrapText="1"/>
    </xf>
    <xf numFmtId="0" fontId="9" fillId="3" borderId="5" xfId="0" applyFont="1" applyFill="1" applyBorder="1" applyAlignment="1" applyProtection="1">
      <alignment vertical="top"/>
    </xf>
    <xf numFmtId="0" fontId="9" fillId="3" borderId="5" xfId="0" applyFont="1" applyFill="1" applyBorder="1" applyAlignment="1" applyProtection="1"/>
    <xf numFmtId="0" fontId="9" fillId="0" borderId="5" xfId="0" applyFont="1" applyFill="1" applyBorder="1" applyAlignment="1" applyProtection="1"/>
    <xf numFmtId="0" fontId="9" fillId="0" borderId="0" xfId="0" applyFont="1" applyFill="1" applyBorder="1" applyAlignment="1" applyProtection="1"/>
    <xf numFmtId="0" fontId="2" fillId="0" borderId="0" xfId="0" applyFont="1" applyFill="1" applyBorder="1" applyProtection="1"/>
    <xf numFmtId="0" fontId="9"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Protection="1"/>
    <xf numFmtId="0" fontId="9" fillId="3" borderId="4" xfId="0" applyFont="1" applyFill="1" applyBorder="1" applyAlignment="1" applyProtection="1">
      <alignment vertical="center"/>
    </xf>
    <xf numFmtId="0" fontId="9" fillId="4" borderId="1" xfId="0" applyFont="1" applyFill="1" applyBorder="1" applyAlignment="1" applyProtection="1">
      <alignment horizontal="center" vertical="center" wrapText="1"/>
    </xf>
    <xf numFmtId="0" fontId="2" fillId="0" borderId="0" xfId="0" applyFont="1" applyProtection="1">
      <protection locked="0"/>
    </xf>
    <xf numFmtId="2" fontId="2" fillId="0" borderId="0" xfId="0" applyNumberFormat="1" applyFont="1" applyProtection="1">
      <protection locked="0"/>
    </xf>
    <xf numFmtId="0" fontId="2" fillId="0" borderId="0" xfId="0" applyFont="1" applyFill="1" applyAlignment="1" applyProtection="1">
      <alignment vertical="center"/>
      <protection locked="0"/>
    </xf>
    <xf numFmtId="0" fontId="9" fillId="0" borderId="0" xfId="0" applyFont="1" applyFill="1" applyBorder="1" applyAlignment="1" applyProtection="1">
      <alignment horizontal="center" vertical="top"/>
      <protection locked="0"/>
    </xf>
    <xf numFmtId="0" fontId="9" fillId="0" borderId="0" xfId="0" applyFont="1" applyFill="1" applyBorder="1" applyAlignment="1" applyProtection="1">
      <alignment horizontal="center"/>
      <protection locked="0"/>
    </xf>
    <xf numFmtId="0" fontId="2" fillId="0" borderId="0" xfId="0" applyFont="1" applyFill="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vertical="center"/>
    </xf>
    <xf numFmtId="2" fontId="2" fillId="0" borderId="0" xfId="0" applyNumberFormat="1" applyFont="1" applyFill="1" applyAlignment="1" applyProtection="1">
      <alignment vertical="center"/>
    </xf>
    <xf numFmtId="0" fontId="7" fillId="2" borderId="1" xfId="0" applyFont="1" applyFill="1" applyBorder="1" applyAlignment="1" applyProtection="1">
      <alignment horizontal="left" vertical="center"/>
    </xf>
    <xf numFmtId="0" fontId="12" fillId="4" borderId="1" xfId="0" applyFont="1" applyFill="1" applyBorder="1" applyAlignment="1" applyProtection="1">
      <alignment horizontal="center" vertical="center"/>
    </xf>
    <xf numFmtId="2" fontId="12" fillId="4" borderId="1" xfId="0" applyNumberFormat="1" applyFont="1"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wrapText="1"/>
    </xf>
    <xf numFmtId="0" fontId="2" fillId="0" borderId="0" xfId="0" applyFont="1" applyFill="1" applyAlignment="1" applyProtection="1">
      <alignment horizontal="center"/>
    </xf>
    <xf numFmtId="0" fontId="12" fillId="0" borderId="0" xfId="0" applyFont="1" applyProtection="1"/>
    <xf numFmtId="0" fontId="12" fillId="0" borderId="1" xfId="0" applyFont="1" applyFill="1" applyBorder="1" applyAlignment="1" applyProtection="1">
      <alignment horizontal="center" vertical="center"/>
    </xf>
    <xf numFmtId="41" fontId="12" fillId="0" borderId="1" xfId="2" applyFont="1" applyFill="1" applyBorder="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10" fillId="0" borderId="0" xfId="0" applyFont="1" applyFill="1" applyProtection="1">
      <protection locked="0"/>
    </xf>
    <xf numFmtId="0" fontId="6" fillId="0" borderId="1" xfId="0" applyFont="1" applyBorder="1" applyAlignment="1" applyProtection="1">
      <alignment vertical="top" wrapText="1"/>
      <protection locked="0"/>
    </xf>
    <xf numFmtId="0" fontId="12" fillId="4" borderId="1" xfId="0" applyFont="1" applyFill="1" applyBorder="1" applyAlignment="1">
      <alignment horizontal="center" vertical="center"/>
    </xf>
    <xf numFmtId="0" fontId="13" fillId="0" borderId="0" xfId="0" applyFont="1" applyProtection="1">
      <protection locked="0"/>
    </xf>
    <xf numFmtId="0" fontId="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5" fillId="2" borderId="1" xfId="0" applyFont="1" applyFill="1" applyBorder="1" applyAlignment="1" applyProtection="1">
      <alignment vertical="center"/>
      <protection locked="0"/>
    </xf>
    <xf numFmtId="0" fontId="6" fillId="0" borderId="0" xfId="0" applyFont="1" applyAlignment="1" applyProtection="1">
      <alignment vertical="center"/>
      <protection locked="0"/>
    </xf>
    <xf numFmtId="0" fontId="13" fillId="0" borderId="0" xfId="0" applyFont="1" applyAlignment="1" applyProtection="1">
      <alignment vertical="center"/>
      <protection locked="0"/>
    </xf>
    <xf numFmtId="164" fontId="5" fillId="2" borderId="1" xfId="0"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top"/>
      <protection locked="0"/>
    </xf>
    <xf numFmtId="0" fontId="13" fillId="0" borderId="0" xfId="0" applyFont="1" applyAlignment="1" applyProtection="1">
      <alignment horizontal="center"/>
      <protection locked="0"/>
    </xf>
    <xf numFmtId="0" fontId="13" fillId="0" borderId="0" xfId="0" applyFont="1" applyAlignment="1" applyProtection="1">
      <protection locked="0"/>
    </xf>
    <xf numFmtId="0" fontId="6" fillId="0" borderId="0" xfId="0" applyFont="1" applyAlignment="1" applyProtection="1">
      <alignment horizontal="center" vertical="top"/>
      <protection locked="0"/>
    </xf>
    <xf numFmtId="0" fontId="13" fillId="0" borderId="0" xfId="0" applyFont="1" applyFill="1" applyBorder="1" applyProtection="1">
      <protection locked="0"/>
    </xf>
    <xf numFmtId="0" fontId="13" fillId="0" borderId="0" xfId="0" applyFont="1" applyFill="1" applyProtection="1">
      <protection locked="0"/>
    </xf>
    <xf numFmtId="2" fontId="6" fillId="0" borderId="1" xfId="0" applyNumberFormat="1" applyFont="1" applyFill="1" applyBorder="1" applyAlignment="1" applyProtection="1">
      <alignment horizontal="center" vertical="center"/>
      <protection locked="0"/>
    </xf>
    <xf numFmtId="2"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Protection="1">
      <protection locked="0"/>
    </xf>
    <xf numFmtId="2" fontId="6" fillId="7" borderId="1"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left"/>
      <protection locked="0"/>
    </xf>
    <xf numFmtId="0" fontId="6" fillId="6"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protection locked="0"/>
    </xf>
    <xf numFmtId="2" fontId="6"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2" fontId="6" fillId="2"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5" fillId="4" borderId="19" xfId="0" applyFont="1" applyFill="1" applyBorder="1" applyProtection="1">
      <protection locked="0"/>
    </xf>
    <xf numFmtId="0" fontId="6" fillId="0" borderId="23" xfId="0" applyFont="1" applyBorder="1" applyAlignment="1" applyProtection="1">
      <alignment horizontal="center" vertical="top"/>
      <protection locked="0"/>
    </xf>
    <xf numFmtId="0" fontId="6"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top" wrapText="1"/>
      <protection locked="0"/>
    </xf>
    <xf numFmtId="0" fontId="9" fillId="4" borderId="20" xfId="0" applyFont="1" applyFill="1" applyBorder="1" applyProtection="1">
      <protection locked="0"/>
    </xf>
    <xf numFmtId="2" fontId="6" fillId="5" borderId="1" xfId="0" applyNumberFormat="1" applyFont="1" applyFill="1" applyBorder="1" applyAlignment="1" applyProtection="1">
      <alignment horizontal="center" vertical="center"/>
      <protection locked="0"/>
    </xf>
    <xf numFmtId="0" fontId="9" fillId="4" borderId="19" xfId="0" applyFont="1" applyFill="1" applyBorder="1" applyAlignment="1" applyProtection="1">
      <alignment vertical="top" wrapText="1"/>
      <protection locked="0"/>
    </xf>
    <xf numFmtId="0" fontId="2" fillId="0" borderId="0" xfId="0" applyFont="1" applyBorder="1" applyAlignment="1" applyProtection="1">
      <alignment horizontal="center" vertical="top"/>
    </xf>
    <xf numFmtId="0" fontId="6" fillId="0" borderId="24" xfId="0" applyNumberFormat="1" applyFont="1" applyBorder="1" applyAlignment="1" applyProtection="1">
      <alignment horizontal="center" vertical="top"/>
      <protection locked="0"/>
    </xf>
    <xf numFmtId="41" fontId="12" fillId="0" borderId="13" xfId="2" applyFont="1" applyBorder="1" applyAlignment="1" applyProtection="1">
      <alignment vertical="center"/>
    </xf>
    <xf numFmtId="0" fontId="6" fillId="0" borderId="13" xfId="0" applyFont="1" applyBorder="1" applyAlignment="1" applyProtection="1">
      <alignment vertical="center"/>
      <protection locked="0"/>
    </xf>
    <xf numFmtId="0" fontId="9" fillId="0" borderId="1" xfId="0" applyFont="1" applyFill="1" applyBorder="1" applyAlignment="1" applyProtection="1">
      <alignment horizontal="center" vertical="center" wrapText="1"/>
      <protection locked="0"/>
    </xf>
    <xf numFmtId="41" fontId="9" fillId="0" borderId="13" xfId="2" applyFont="1" applyFill="1" applyBorder="1" applyAlignment="1" applyProtection="1">
      <alignment vertical="center" wrapText="1"/>
      <protection locked="0"/>
    </xf>
    <xf numFmtId="0" fontId="6" fillId="0" borderId="1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15" fillId="0" borderId="0" xfId="0" applyFont="1" applyAlignment="1">
      <alignment horizontal="left" vertical="top"/>
    </xf>
    <xf numFmtId="0" fontId="16" fillId="0" borderId="0" xfId="0" applyFont="1" applyAlignment="1">
      <alignment horizontal="center" vertical="top"/>
    </xf>
    <xf numFmtId="0" fontId="7" fillId="0" borderId="1" xfId="0" applyFont="1" applyBorder="1" applyAlignment="1">
      <alignment horizontal="center" vertical="center"/>
    </xf>
    <xf numFmtId="0" fontId="2" fillId="0" borderId="0" xfId="0" applyFont="1" applyAlignment="1">
      <alignment horizontal="center" vertical="top"/>
    </xf>
    <xf numFmtId="2" fontId="2" fillId="7"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2" fontId="2" fillId="0" borderId="1" xfId="0" applyNumberFormat="1" applyFont="1" applyBorder="1" applyAlignment="1">
      <alignment horizontal="center" vertical="center"/>
    </xf>
    <xf numFmtId="2" fontId="12" fillId="4" borderId="1" xfId="0" applyNumberFormat="1" applyFont="1" applyFill="1" applyBorder="1" applyAlignment="1">
      <alignment horizontal="center" vertical="center"/>
    </xf>
    <xf numFmtId="0" fontId="2" fillId="0" borderId="2" xfId="0" applyFont="1" applyBorder="1" applyAlignment="1">
      <alignment horizontal="center" vertical="top"/>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6" fillId="0" borderId="25" xfId="0" applyFont="1" applyBorder="1" applyAlignment="1" applyProtection="1">
      <alignment horizontal="center" vertical="top"/>
      <protection locked="0"/>
    </xf>
    <xf numFmtId="0" fontId="6" fillId="0" borderId="15" xfId="0" applyFont="1" applyBorder="1" applyAlignment="1" applyProtection="1">
      <alignment vertical="center"/>
      <protection locked="0"/>
    </xf>
    <xf numFmtId="0" fontId="9" fillId="5" borderId="1" xfId="0" applyFont="1" applyFill="1" applyBorder="1" applyAlignment="1" applyProtection="1">
      <alignment horizontal="center" vertical="center" wrapText="1"/>
      <protection locked="0"/>
    </xf>
    <xf numFmtId="0" fontId="6" fillId="0" borderId="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 xfId="0" applyFont="1" applyBorder="1" applyAlignment="1" applyProtection="1">
      <alignment horizontal="center" vertical="top"/>
      <protection locked="0"/>
    </xf>
    <xf numFmtId="0" fontId="6" fillId="0" borderId="3" xfId="0" applyFont="1" applyBorder="1" applyAlignment="1" applyProtection="1">
      <alignment horizontal="center" vertical="center"/>
      <protection locked="0"/>
    </xf>
    <xf numFmtId="0" fontId="7" fillId="0" borderId="0" xfId="0" applyFont="1" applyAlignment="1">
      <alignment horizontal="left" vertical="top"/>
    </xf>
    <xf numFmtId="0" fontId="2" fillId="0" borderId="0" xfId="0" applyFont="1"/>
    <xf numFmtId="0" fontId="2" fillId="0" borderId="0" xfId="0" applyFont="1" applyAlignment="1">
      <alignment horizontal="center"/>
    </xf>
    <xf numFmtId="0" fontId="6" fillId="0" borderId="0" xfId="0" applyFont="1" applyBorder="1" applyAlignment="1" applyProtection="1">
      <alignment horizontal="center" vertical="center"/>
      <protection locked="0"/>
    </xf>
    <xf numFmtId="0" fontId="6" fillId="0" borderId="8" xfId="0" applyFont="1" applyBorder="1" applyAlignment="1" applyProtection="1">
      <alignment vertical="center"/>
      <protection locked="0"/>
    </xf>
    <xf numFmtId="0" fontId="2" fillId="0" borderId="2" xfId="0" applyFont="1" applyBorder="1" applyAlignment="1">
      <alignment horizontal="center" vertical="center"/>
    </xf>
    <xf numFmtId="0" fontId="9" fillId="4" borderId="2" xfId="0" applyFont="1" applyFill="1" applyBorder="1" applyAlignment="1" applyProtection="1">
      <alignment horizontal="center" vertical="center" wrapText="1"/>
      <protection locked="0"/>
    </xf>
    <xf numFmtId="0" fontId="17" fillId="0" borderId="0" xfId="0" applyFont="1" applyAlignment="1">
      <alignment horizontal="center" vertical="top"/>
    </xf>
    <xf numFmtId="0" fontId="17" fillId="0" borderId="0" xfId="0" applyFont="1" applyAlignment="1">
      <alignment horizontal="center" vertical="center"/>
    </xf>
    <xf numFmtId="0" fontId="6" fillId="0" borderId="23" xfId="0" applyFont="1" applyBorder="1" applyProtection="1">
      <protection locked="0"/>
    </xf>
    <xf numFmtId="2" fontId="2" fillId="2" borderId="1" xfId="0" applyNumberFormat="1" applyFont="1" applyFill="1" applyBorder="1" applyAlignment="1" applyProtection="1">
      <alignment horizontal="center" vertical="center"/>
      <protection locked="0"/>
    </xf>
    <xf numFmtId="0" fontId="2" fillId="0" borderId="1" xfId="0" applyFont="1" applyBorder="1"/>
    <xf numFmtId="0" fontId="18" fillId="0" borderId="0" xfId="0" applyFont="1" applyAlignment="1">
      <alignment horizontal="center"/>
    </xf>
    <xf numFmtId="0" fontId="7" fillId="0" borderId="1" xfId="0" applyFont="1" applyBorder="1" applyAlignment="1">
      <alignment horizontal="center" vertical="center" wrapText="1"/>
    </xf>
    <xf numFmtId="0" fontId="7" fillId="0" borderId="0" xfId="0" applyFont="1" applyAlignment="1">
      <alignment horizontal="left" vertical="top" wrapText="1"/>
    </xf>
    <xf numFmtId="2" fontId="7" fillId="0" borderId="0" xfId="0" applyNumberFormat="1" applyFont="1" applyAlignment="1">
      <alignment horizontal="left" vertical="top"/>
    </xf>
    <xf numFmtId="0" fontId="7" fillId="0" borderId="13" xfId="0" applyFont="1" applyBorder="1" applyAlignment="1">
      <alignment horizontal="center" vertical="center" wrapText="1"/>
    </xf>
    <xf numFmtId="2" fontId="9" fillId="4" borderId="1" xfId="0" applyNumberFormat="1" applyFont="1" applyFill="1" applyBorder="1" applyAlignment="1" applyProtection="1">
      <alignment horizontal="center" vertical="center"/>
    </xf>
    <xf numFmtId="2" fontId="9" fillId="8" borderId="1" xfId="0" applyNumberFormat="1" applyFont="1" applyFill="1" applyBorder="1" applyAlignment="1" applyProtection="1">
      <alignment horizontal="center" vertical="center"/>
    </xf>
    <xf numFmtId="2" fontId="12" fillId="8" borderId="1" xfId="0" applyNumberFormat="1" applyFont="1" applyFill="1" applyBorder="1" applyAlignment="1">
      <alignment horizontal="center" vertical="center"/>
    </xf>
    <xf numFmtId="0" fontId="6" fillId="0" borderId="0" xfId="0" applyFont="1" applyAlignment="1" applyProtection="1">
      <alignment horizontal="center"/>
      <protection locked="0"/>
    </xf>
    <xf numFmtId="0" fontId="2" fillId="0" borderId="23" xfId="0" applyFont="1" applyBorder="1" applyAlignment="1">
      <alignment horizontal="center" vertical="top"/>
    </xf>
    <xf numFmtId="0" fontId="2" fillId="0" borderId="3" xfId="0" applyFont="1" applyBorder="1" applyAlignment="1">
      <alignment horizontal="center" vertical="top"/>
    </xf>
    <xf numFmtId="0" fontId="6" fillId="0" borderId="0" xfId="0" applyFont="1" applyBorder="1" applyAlignment="1" applyProtection="1">
      <alignment horizontal="center" vertical="top"/>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top"/>
      <protection locked="0"/>
    </xf>
    <xf numFmtId="2" fontId="9" fillId="5" borderId="1" xfId="0" applyNumberFormat="1" applyFont="1" applyFill="1" applyBorder="1" applyAlignment="1" applyProtection="1">
      <alignment horizontal="center" vertical="center"/>
    </xf>
    <xf numFmtId="0" fontId="6" fillId="0" borderId="25" xfId="0" applyFont="1" applyBorder="1" applyAlignment="1" applyProtection="1">
      <alignment horizontal="right" vertical="top"/>
      <protection locked="0"/>
    </xf>
    <xf numFmtId="0" fontId="6" fillId="0" borderId="24" xfId="0" applyFont="1" applyBorder="1" applyAlignment="1" applyProtection="1">
      <alignment horizontal="center"/>
      <protection locked="0"/>
    </xf>
    <xf numFmtId="0" fontId="6" fillId="0" borderId="2" xfId="0" applyFont="1" applyBorder="1" applyAlignment="1" applyProtection="1">
      <alignment horizontal="center" vertical="top" wrapText="1"/>
      <protection locked="0"/>
    </xf>
    <xf numFmtId="0" fontId="17" fillId="0" borderId="0" xfId="0" applyFont="1"/>
    <xf numFmtId="0" fontId="17" fillId="0" borderId="0" xfId="0" applyFont="1" applyAlignment="1">
      <alignment horizontal="center"/>
    </xf>
    <xf numFmtId="0" fontId="2" fillId="0" borderId="1" xfId="0" applyFont="1" applyBorder="1" applyAlignment="1">
      <alignment horizontal="center" vertical="center"/>
    </xf>
    <xf numFmtId="2" fontId="12" fillId="5" borderId="1" xfId="0" applyNumberFormat="1" applyFont="1" applyFill="1" applyBorder="1" applyAlignment="1">
      <alignment horizontal="center" vertical="center"/>
    </xf>
    <xf numFmtId="2" fontId="12" fillId="0" borderId="1" xfId="0" applyNumberFormat="1" applyFont="1" applyFill="1" applyBorder="1" applyAlignment="1" applyProtection="1">
      <alignment horizontal="center" vertical="center" wrapText="1"/>
    </xf>
    <xf numFmtId="2" fontId="2" fillId="0" borderId="1" xfId="0" applyNumberFormat="1" applyFont="1" applyFill="1" applyBorder="1" applyAlignment="1">
      <alignment horizontal="center" vertical="center"/>
    </xf>
    <xf numFmtId="0" fontId="19" fillId="0" borderId="26"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8" xfId="0" applyFont="1" applyBorder="1" applyAlignment="1">
      <alignment vertical="center"/>
    </xf>
    <xf numFmtId="0" fontId="19" fillId="0" borderId="29" xfId="0" applyFont="1" applyBorder="1" applyAlignment="1">
      <alignment vertical="center"/>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6" fillId="0" borderId="1" xfId="0" applyFont="1" applyBorder="1" applyAlignment="1">
      <alignment vertical="top" wrapText="1"/>
    </xf>
    <xf numFmtId="0" fontId="9" fillId="3" borderId="4" xfId="0" applyFont="1" applyFill="1" applyBorder="1" applyProtection="1">
      <protection locked="0"/>
    </xf>
    <xf numFmtId="0" fontId="9" fillId="3" borderId="5" xfId="0" applyFont="1" applyFill="1" applyBorder="1" applyProtection="1">
      <protection locked="0"/>
    </xf>
    <xf numFmtId="0" fontId="3" fillId="3" borderId="5" xfId="0" applyFont="1" applyFill="1" applyBorder="1" applyProtection="1">
      <protection locked="0"/>
    </xf>
    <xf numFmtId="0" fontId="9" fillId="3" borderId="7" xfId="0" applyFont="1" applyFill="1" applyBorder="1" applyProtection="1">
      <protection locked="0"/>
    </xf>
    <xf numFmtId="0" fontId="9" fillId="3" borderId="8" xfId="0" applyFont="1" applyFill="1" applyBorder="1" applyProtection="1">
      <protection locked="0"/>
    </xf>
    <xf numFmtId="0" fontId="4" fillId="3" borderId="8" xfId="0" applyFont="1" applyFill="1" applyBorder="1" applyProtection="1">
      <protection locked="0"/>
    </xf>
    <xf numFmtId="0" fontId="7" fillId="0" borderId="0" xfId="0" applyFont="1" applyFill="1" applyBorder="1" applyAlignment="1" applyProtection="1">
      <alignment vertical="top" wrapText="1"/>
      <protection locked="0"/>
    </xf>
    <xf numFmtId="0" fontId="6" fillId="0" borderId="1" xfId="0" applyFont="1" applyBorder="1" applyAlignment="1">
      <alignment vertical="center" wrapText="1"/>
    </xf>
    <xf numFmtId="0" fontId="2" fillId="0" borderId="0" xfId="0" applyFont="1" applyBorder="1" applyAlignment="1">
      <alignment horizontal="center" vertical="top"/>
    </xf>
    <xf numFmtId="0" fontId="8" fillId="0" borderId="0" xfId="0" applyFont="1" applyBorder="1" applyAlignment="1">
      <alignment horizontal="center"/>
    </xf>
    <xf numFmtId="2" fontId="12" fillId="6" borderId="0" xfId="0" applyNumberFormat="1" applyFont="1" applyFill="1" applyBorder="1" applyAlignment="1">
      <alignment horizontal="center" vertical="center"/>
    </xf>
    <xf numFmtId="2" fontId="19" fillId="0" borderId="27" xfId="0" applyNumberFormat="1" applyFont="1" applyFill="1" applyBorder="1" applyAlignment="1" applyProtection="1">
      <alignment horizontal="center" vertical="center"/>
      <protection locked="0"/>
    </xf>
    <xf numFmtId="2" fontId="19" fillId="0" borderId="26" xfId="0" applyNumberFormat="1" applyFont="1" applyFill="1" applyBorder="1" applyAlignment="1">
      <alignment horizontal="center" vertical="center"/>
    </xf>
    <xf numFmtId="2" fontId="2" fillId="0" borderId="1"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6" fillId="0" borderId="0" xfId="0" applyNumberFormat="1" applyFont="1" applyBorder="1" applyAlignment="1" applyProtection="1">
      <alignment horizontal="center" vertical="top"/>
      <protection locked="0"/>
    </xf>
    <xf numFmtId="0" fontId="22" fillId="0" borderId="0" xfId="0" applyFont="1" applyFill="1" applyAlignment="1" applyProtection="1">
      <alignment horizontal="left" vertical="top"/>
      <protection locked="0"/>
    </xf>
    <xf numFmtId="0" fontId="22" fillId="0" borderId="0" xfId="0" applyFont="1" applyFill="1" applyAlignment="1" applyProtection="1">
      <alignment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left" vertical="center" wrapText="1"/>
    </xf>
    <xf numFmtId="20" fontId="2" fillId="0" borderId="2" xfId="0" quotePrefix="1" applyNumberFormat="1" applyFont="1" applyBorder="1" applyAlignment="1">
      <alignment horizontal="center" vertical="top"/>
    </xf>
    <xf numFmtId="20" fontId="6" fillId="0" borderId="1" xfId="0"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165" fontId="24" fillId="9" borderId="26" xfId="2" applyNumberFormat="1" applyFont="1" applyFill="1" applyBorder="1" applyAlignment="1">
      <alignment horizontal="center"/>
    </xf>
    <xf numFmtId="2" fontId="9" fillId="12" borderId="1" xfId="0" applyNumberFormat="1" applyFont="1" applyFill="1" applyBorder="1" applyAlignment="1" applyProtection="1">
      <alignment horizontal="center" vertical="center"/>
      <protection locked="0"/>
    </xf>
    <xf numFmtId="0" fontId="27" fillId="0" borderId="0" xfId="0" applyFont="1" applyAlignment="1">
      <alignment vertical="center" wrapText="1"/>
    </xf>
    <xf numFmtId="0" fontId="26"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27" fillId="10" borderId="1" xfId="0" applyFont="1" applyFill="1" applyBorder="1" applyAlignment="1">
      <alignment horizontal="center" vertical="center" wrapText="1"/>
    </xf>
    <xf numFmtId="0" fontId="27" fillId="10" borderId="1" xfId="0" applyFont="1" applyFill="1" applyBorder="1" applyAlignment="1">
      <alignmen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7" fillId="10" borderId="0" xfId="0" applyFont="1" applyFill="1" applyAlignment="1">
      <alignment horizontal="center" vertical="center" wrapText="1"/>
    </xf>
    <xf numFmtId="0" fontId="6" fillId="0" borderId="0" xfId="0" applyFont="1" applyAlignment="1" applyProtection="1">
      <alignment vertical="center" wrapText="1"/>
      <protection locked="0"/>
    </xf>
    <xf numFmtId="20" fontId="2" fillId="0" borderId="2" xfId="0" quotePrefix="1" applyNumberFormat="1" applyFont="1" applyBorder="1" applyAlignment="1">
      <alignment horizontal="center" vertical="center"/>
    </xf>
    <xf numFmtId="21" fontId="2" fillId="0" borderId="2" xfId="0" quotePrefix="1" applyNumberFormat="1" applyFont="1" applyBorder="1" applyAlignment="1">
      <alignment horizontal="center" vertical="center"/>
    </xf>
    <xf numFmtId="0" fontId="7" fillId="6" borderId="0" xfId="0" applyFont="1" applyFill="1" applyBorder="1" applyAlignment="1" applyProtection="1">
      <alignment vertical="top" wrapText="1"/>
      <protection locked="0"/>
    </xf>
    <xf numFmtId="2" fontId="12" fillId="0" borderId="0" xfId="0" applyNumberFormat="1" applyFont="1" applyAlignment="1" applyProtection="1">
      <alignment horizontal="center"/>
    </xf>
    <xf numFmtId="0" fontId="6" fillId="0" borderId="1" xfId="0" applyFont="1" applyBorder="1" applyAlignment="1">
      <alignment vertical="top" wrapText="1"/>
    </xf>
    <xf numFmtId="0" fontId="6" fillId="0" borderId="1" xfId="0" applyFont="1" applyBorder="1" applyAlignment="1">
      <alignment vertical="center" wrapText="1"/>
    </xf>
    <xf numFmtId="0" fontId="6" fillId="0" borderId="0" xfId="0" applyFont="1" applyAlignment="1" applyProtection="1">
      <alignment vertical="top"/>
      <protection locked="0"/>
    </xf>
    <xf numFmtId="0" fontId="13" fillId="0" borderId="0" xfId="0" applyFont="1" applyAlignment="1">
      <alignment vertical="center" wrapText="1"/>
    </xf>
    <xf numFmtId="0" fontId="25" fillId="0" borderId="1" xfId="0" applyFont="1" applyBorder="1" applyAlignment="1">
      <alignment horizontal="center" vertical="top" wrapText="1"/>
    </xf>
    <xf numFmtId="0" fontId="28" fillId="0" borderId="0" xfId="0" applyFont="1" applyAlignment="1">
      <alignment vertical="center" wrapText="1"/>
    </xf>
    <xf numFmtId="0" fontId="5"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vertical="top" wrapText="1"/>
    </xf>
    <xf numFmtId="0" fontId="28" fillId="0" borderId="1" xfId="0" applyFont="1" applyBorder="1" applyAlignment="1">
      <alignment horizontal="left" vertical="top" wrapText="1"/>
    </xf>
    <xf numFmtId="0" fontId="28" fillId="0" borderId="1" xfId="0" applyFont="1" applyBorder="1" applyAlignment="1" applyProtection="1">
      <alignment vertical="top" wrapText="1"/>
      <protection locked="0"/>
    </xf>
    <xf numFmtId="0" fontId="28" fillId="0" borderId="1" xfId="0" applyFont="1" applyBorder="1" applyAlignment="1">
      <alignment horizontal="center" vertical="top"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vertical="top" wrapText="1"/>
    </xf>
    <xf numFmtId="0" fontId="28" fillId="0" borderId="0" xfId="0" applyFont="1" applyAlignment="1">
      <alignment vertical="center"/>
    </xf>
    <xf numFmtId="0" fontId="28" fillId="0" borderId="1" xfId="0" applyFont="1" applyBorder="1" applyAlignment="1">
      <alignment horizontal="left" vertical="center" wrapText="1"/>
    </xf>
    <xf numFmtId="21" fontId="28" fillId="0" borderId="1" xfId="0" applyNumberFormat="1" applyFont="1" applyBorder="1" applyAlignment="1">
      <alignment horizontal="left" vertical="top" wrapText="1"/>
    </xf>
    <xf numFmtId="0" fontId="28" fillId="0" borderId="3" xfId="0" applyFont="1" applyBorder="1" applyAlignment="1">
      <alignment horizontal="left" vertical="center" wrapText="1"/>
    </xf>
    <xf numFmtId="21" fontId="30" fillId="0" borderId="1" xfId="0" applyNumberFormat="1" applyFont="1" applyBorder="1" applyAlignment="1">
      <alignment horizontal="left" vertical="top" wrapText="1"/>
    </xf>
    <xf numFmtId="0" fontId="28" fillId="0" borderId="0" xfId="0" applyFont="1" applyAlignment="1" applyProtection="1">
      <alignment vertical="center" wrapText="1"/>
      <protection locked="0"/>
    </xf>
    <xf numFmtId="0" fontId="25" fillId="0" borderId="1" xfId="0" applyFont="1" applyBorder="1" applyAlignment="1">
      <alignment horizontal="left" vertical="top" wrapText="1"/>
    </xf>
    <xf numFmtId="0" fontId="28" fillId="0" borderId="0" xfId="0" applyFont="1" applyAlignment="1">
      <alignment vertical="top" wrapText="1"/>
    </xf>
    <xf numFmtId="0" fontId="28" fillId="0" borderId="1" xfId="0" applyFont="1" applyBorder="1" applyAlignment="1" applyProtection="1">
      <alignment horizontal="left" vertical="top" wrapText="1"/>
      <protection locked="0"/>
    </xf>
    <xf numFmtId="0" fontId="28" fillId="0" borderId="1" xfId="0" applyFont="1" applyBorder="1" applyAlignment="1" applyProtection="1">
      <alignment horizontal="center" vertical="top" wrapText="1"/>
      <protection locked="0"/>
    </xf>
    <xf numFmtId="0" fontId="26" fillId="10"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8" fillId="11" borderId="1" xfId="0" applyFont="1" applyFill="1" applyBorder="1" applyAlignment="1">
      <alignment horizontal="left" vertical="center" wrapText="1"/>
    </xf>
    <xf numFmtId="2" fontId="27" fillId="11" borderId="1" xfId="0" applyNumberFormat="1"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vertical="center" wrapText="1"/>
    </xf>
    <xf numFmtId="0" fontId="25" fillId="14" borderId="1" xfId="0" applyFont="1" applyFill="1" applyBorder="1" applyAlignment="1">
      <alignment horizontal="left" vertical="center" wrapText="1"/>
    </xf>
    <xf numFmtId="165" fontId="27" fillId="14" borderId="1" xfId="3" applyNumberFormat="1" applyFont="1" applyFill="1" applyBorder="1" applyAlignment="1">
      <alignment horizontal="center" vertical="center" wrapText="1"/>
    </xf>
    <xf numFmtId="2" fontId="27" fillId="14" borderId="1" xfId="0" applyNumberFormat="1"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7" fillId="15" borderId="1" xfId="0" applyFont="1" applyFill="1" applyBorder="1" applyAlignment="1">
      <alignment vertical="center" wrapText="1"/>
    </xf>
    <xf numFmtId="2" fontId="27" fillId="15" borderId="1" xfId="0" applyNumberFormat="1" applyFont="1" applyFill="1" applyBorder="1" applyAlignment="1">
      <alignment horizontal="center" vertical="center" wrapText="1"/>
    </xf>
    <xf numFmtId="165" fontId="27" fillId="15" borderId="1" xfId="3" applyNumberFormat="1" applyFont="1" applyFill="1" applyBorder="1" applyAlignment="1">
      <alignment horizontal="center" vertical="center" wrapText="1"/>
    </xf>
    <xf numFmtId="2" fontId="25" fillId="14" borderId="1" xfId="0" applyNumberFormat="1" applyFont="1" applyFill="1" applyBorder="1" applyAlignment="1">
      <alignment horizontal="center" vertical="center" wrapText="1"/>
    </xf>
    <xf numFmtId="2" fontId="25" fillId="11" borderId="1" xfId="0" applyNumberFormat="1" applyFont="1" applyFill="1" applyBorder="1" applyAlignment="1">
      <alignment horizontal="center" vertical="center" wrapText="1"/>
    </xf>
    <xf numFmtId="2" fontId="25" fillId="15" borderId="1" xfId="0" applyNumberFormat="1"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28" fillId="0" borderId="0" xfId="0" applyFont="1" applyAlignment="1">
      <alignment vertical="center" wrapText="1"/>
    </xf>
    <xf numFmtId="0" fontId="27" fillId="0" borderId="1" xfId="0" applyFont="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horizontal="left" vertical="center" wrapText="1"/>
    </xf>
    <xf numFmtId="0" fontId="27" fillId="0" borderId="1" xfId="0" applyFont="1" applyBorder="1" applyAlignment="1" applyProtection="1">
      <alignment vertical="top" wrapText="1"/>
      <protection locked="0"/>
    </xf>
    <xf numFmtId="0" fontId="28" fillId="0" borderId="0" xfId="0" applyFont="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4"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31" fillId="13" borderId="0" xfId="0" applyFont="1" applyFill="1" applyAlignment="1">
      <alignment horizontal="center" vertical="center" wrapText="1"/>
    </xf>
    <xf numFmtId="0" fontId="4" fillId="0" borderId="23" xfId="0" applyFont="1" applyBorder="1" applyAlignment="1">
      <alignment horizontal="left" vertical="center" wrapText="1"/>
    </xf>
    <xf numFmtId="0" fontId="28" fillId="0" borderId="0" xfId="0" applyFont="1" applyAlignment="1">
      <alignment vertical="center" wrapText="1"/>
    </xf>
    <xf numFmtId="0" fontId="25" fillId="0" borderId="13" xfId="0" applyFont="1" applyBorder="1" applyAlignment="1">
      <alignment horizontal="center" vertical="top" wrapText="1"/>
    </xf>
    <xf numFmtId="0" fontId="25" fillId="0" borderId="15" xfId="0" applyFont="1" applyBorder="1" applyAlignment="1">
      <alignment horizontal="center" vertical="top" wrapText="1"/>
    </xf>
    <xf numFmtId="0" fontId="25" fillId="0" borderId="14" xfId="0" applyFont="1" applyBorder="1" applyAlignment="1">
      <alignment horizontal="center" vertical="top"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7" fillId="0" borderId="1" xfId="0" applyFont="1" applyBorder="1" applyAlignment="1" applyProtection="1">
      <alignment horizontal="left" vertical="center" wrapText="1"/>
    </xf>
    <xf numFmtId="0" fontId="8" fillId="0" borderId="1" xfId="0" applyFont="1" applyBorder="1" applyAlignment="1">
      <alignment horizontal="center"/>
    </xf>
    <xf numFmtId="0" fontId="7"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0" borderId="1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4"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9" fillId="0" borderId="1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9" fillId="0" borderId="14"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7" fillId="0" borderId="1" xfId="0" applyFont="1" applyBorder="1" applyAlignment="1">
      <alignment horizontal="left" vertical="top" wrapText="1"/>
    </xf>
    <xf numFmtId="0" fontId="8" fillId="0" borderId="1" xfId="0" applyFont="1" applyBorder="1" applyAlignment="1">
      <alignment horizontal="center" vertical="center"/>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6" fillId="0" borderId="15"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11" borderId="13" xfId="0" applyFont="1" applyFill="1" applyBorder="1" applyAlignment="1" applyProtection="1">
      <alignment horizontal="left" vertical="center" wrapText="1"/>
      <protection locked="0"/>
    </xf>
    <xf numFmtId="0" fontId="6" fillId="11" borderId="14" xfId="0" applyFont="1" applyFill="1" applyBorder="1" applyAlignment="1" applyProtection="1">
      <alignment horizontal="left" vertical="center" wrapText="1"/>
      <protection locked="0"/>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5"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2" xfId="0" applyFont="1" applyFill="1" applyBorder="1" applyAlignment="1" applyProtection="1">
      <alignment horizontal="left" vertical="top" wrapText="1"/>
      <protection locked="0"/>
    </xf>
    <xf numFmtId="0" fontId="6" fillId="2" borderId="17" xfId="0" applyFont="1" applyFill="1" applyBorder="1" applyAlignment="1" applyProtection="1">
      <alignment horizontal="left" vertical="top" wrapText="1"/>
      <protection locked="0"/>
    </xf>
    <xf numFmtId="0" fontId="6" fillId="2" borderId="18"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8" fillId="0" borderId="13" xfId="0" applyFont="1" applyBorder="1" applyAlignment="1">
      <alignment horizontal="center"/>
    </xf>
    <xf numFmtId="0" fontId="8" fillId="0" borderId="14" xfId="0" applyFont="1" applyBorder="1" applyAlignment="1">
      <alignment horizontal="center"/>
    </xf>
    <xf numFmtId="0" fontId="9" fillId="0" borderId="14"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left" vertical="top"/>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2" borderId="1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top" wrapText="1"/>
      <protection locked="0"/>
    </xf>
    <xf numFmtId="0" fontId="7" fillId="2" borderId="15"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6" fillId="0" borderId="1" xfId="0" applyFont="1" applyBorder="1" applyAlignment="1" applyProtection="1">
      <alignment horizontal="left" vertical="center"/>
      <protection locked="0"/>
    </xf>
    <xf numFmtId="0" fontId="7" fillId="2" borderId="1" xfId="0" applyFont="1" applyFill="1" applyBorder="1" applyAlignment="1">
      <alignment horizontal="left" vertical="top" wrapText="1"/>
    </xf>
    <xf numFmtId="0" fontId="7" fillId="0" borderId="1" xfId="0" applyFont="1" applyBorder="1" applyAlignment="1" applyProtection="1">
      <alignment horizontal="left" vertical="top" wrapText="1"/>
    </xf>
    <xf numFmtId="0" fontId="7" fillId="7" borderId="25" xfId="0" applyFont="1" applyFill="1" applyBorder="1" applyAlignment="1" applyProtection="1">
      <alignment horizontal="left" vertical="top" wrapText="1"/>
      <protection locked="0"/>
    </xf>
    <xf numFmtId="0" fontId="7" fillId="7" borderId="0" xfId="0" applyFont="1" applyFill="1" applyBorder="1" applyAlignment="1" applyProtection="1">
      <alignment horizontal="left" vertical="top" wrapText="1"/>
      <protection locked="0"/>
    </xf>
    <xf numFmtId="0" fontId="7" fillId="7" borderId="24" xfId="0" applyFont="1" applyFill="1" applyBorder="1" applyAlignment="1" applyProtection="1">
      <alignment horizontal="left" vertical="top" wrapText="1"/>
      <protection locked="0"/>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8" fillId="0" borderId="0" xfId="0" applyFont="1" applyAlignment="1" applyProtection="1">
      <alignment horizontal="left" vertical="center"/>
    </xf>
    <xf numFmtId="0" fontId="7" fillId="0" borderId="0" xfId="0" applyFont="1" applyAlignment="1" applyProtection="1">
      <alignment horizontal="left" vertical="center"/>
    </xf>
    <xf numFmtId="0" fontId="2" fillId="0" borderId="1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21" xfId="0" applyFont="1" applyBorder="1" applyAlignment="1" applyProtection="1">
      <alignment horizontal="left" vertical="top" wrapText="1"/>
    </xf>
    <xf numFmtId="0" fontId="2" fillId="0" borderId="22"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2" fillId="0" borderId="18" xfId="0" applyFont="1" applyBorder="1" applyAlignment="1" applyProtection="1">
      <alignment horizontal="left" vertical="top" wrapText="1"/>
    </xf>
    <xf numFmtId="0" fontId="9" fillId="4" borderId="1" xfId="0" applyFont="1" applyFill="1" applyBorder="1" applyAlignment="1" applyProtection="1">
      <alignment horizontal="center" vertical="center" wrapText="1"/>
    </xf>
    <xf numFmtId="0" fontId="7" fillId="0" borderId="1" xfId="0" applyFont="1" applyBorder="1" applyAlignment="1" applyProtection="1">
      <alignment horizontal="left" vertical="center"/>
    </xf>
    <xf numFmtId="0" fontId="6" fillId="0" borderId="13"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6" fillId="0" borderId="14"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25" fillId="14" borderId="1" xfId="0" applyFont="1" applyFill="1" applyBorder="1" applyAlignment="1">
      <alignment horizontal="left" vertical="center" wrapText="1"/>
    </xf>
    <xf numFmtId="0" fontId="26" fillId="14" borderId="1" xfId="0" applyFont="1" applyFill="1" applyBorder="1" applyAlignment="1">
      <alignment horizontal="center" vertical="center" wrapText="1"/>
    </xf>
    <xf numFmtId="2" fontId="27" fillId="14" borderId="1" xfId="0" applyNumberFormat="1" applyFont="1" applyFill="1" applyBorder="1" applyAlignment="1">
      <alignment horizontal="center" vertical="center" wrapText="1"/>
    </xf>
    <xf numFmtId="0" fontId="26" fillId="15" borderId="1" xfId="0" applyFont="1" applyFill="1" applyBorder="1" applyAlignment="1">
      <alignment horizontal="left" vertical="center" wrapText="1"/>
    </xf>
    <xf numFmtId="0" fontId="27" fillId="15" borderId="1" xfId="0" applyFont="1" applyFill="1" applyBorder="1" applyAlignment="1">
      <alignment horizontal="left" vertical="center" wrapText="1"/>
    </xf>
    <xf numFmtId="0" fontId="26" fillId="15" borderId="1" xfId="0" applyFont="1" applyFill="1" applyBorder="1" applyAlignment="1">
      <alignment horizontal="center" vertical="center" wrapText="1"/>
    </xf>
    <xf numFmtId="2" fontId="27" fillId="15" borderId="1" xfId="0" applyNumberFormat="1"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1" borderId="3" xfId="0" applyFont="1" applyFill="1" applyBorder="1" applyAlignment="1">
      <alignment horizontal="center" vertical="center" wrapText="1"/>
    </xf>
    <xf numFmtId="2" fontId="27" fillId="11" borderId="2" xfId="0" applyNumberFormat="1" applyFont="1" applyFill="1" applyBorder="1" applyAlignment="1">
      <alignment horizontal="center" vertical="center" wrapText="1"/>
    </xf>
    <xf numFmtId="2" fontId="27" fillId="11" borderId="3" xfId="0" applyNumberFormat="1" applyFont="1" applyFill="1" applyBorder="1" applyAlignment="1">
      <alignment horizontal="center" vertical="center" wrapText="1"/>
    </xf>
    <xf numFmtId="0" fontId="26" fillId="11" borderId="2" xfId="0" applyFont="1" applyFill="1" applyBorder="1" applyAlignment="1">
      <alignment horizontal="left" vertical="center" wrapText="1"/>
    </xf>
    <xf numFmtId="0" fontId="26" fillId="11" borderId="3" xfId="0" applyFont="1" applyFill="1" applyBorder="1" applyAlignment="1">
      <alignment horizontal="left" vertical="center" wrapText="1"/>
    </xf>
    <xf numFmtId="0" fontId="27" fillId="11" borderId="2" xfId="0" applyFont="1" applyFill="1" applyBorder="1" applyAlignment="1">
      <alignment horizontal="left" vertical="center" wrapText="1"/>
    </xf>
    <xf numFmtId="0" fontId="27" fillId="11" borderId="3" xfId="0" applyFont="1" applyFill="1" applyBorder="1" applyAlignment="1">
      <alignment horizontal="left" vertical="center" wrapText="1"/>
    </xf>
    <xf numFmtId="0" fontId="25" fillId="13" borderId="1" xfId="0" applyFont="1" applyFill="1" applyBorder="1" applyAlignment="1">
      <alignment horizontal="center" vertical="center" wrapText="1"/>
    </xf>
    <xf numFmtId="165" fontId="27" fillId="15" borderId="1" xfId="3" applyNumberFormat="1" applyFont="1" applyFill="1" applyBorder="1" applyAlignment="1">
      <alignment horizontal="center" vertical="center" wrapText="1"/>
    </xf>
    <xf numFmtId="165" fontId="27" fillId="11" borderId="2" xfId="3" applyNumberFormat="1" applyFont="1" applyFill="1" applyBorder="1" applyAlignment="1">
      <alignment horizontal="center" vertical="center" wrapText="1"/>
    </xf>
    <xf numFmtId="165" fontId="27" fillId="11" borderId="3" xfId="3" applyNumberFormat="1" applyFont="1" applyFill="1" applyBorder="1" applyAlignment="1">
      <alignment horizontal="center" vertical="center" wrapText="1"/>
    </xf>
    <xf numFmtId="0" fontId="32" fillId="0" borderId="0" xfId="0" applyFont="1" applyAlignment="1">
      <alignment horizontal="left" vertical="center"/>
    </xf>
  </cellXfs>
  <cellStyles count="7">
    <cellStyle name="Comma" xfId="3" builtinId="3"/>
    <cellStyle name="Comma [0]" xfId="2" builtinId="6"/>
    <cellStyle name="Comma [0] 2" xfId="4" xr:uid="{00000000-0005-0000-0000-000002000000}"/>
    <cellStyle name="Comma 2" xfId="5" xr:uid="{00000000-0005-0000-0000-000003000000}"/>
    <cellStyle name="Comma 3" xfId="6" xr:uid="{00000000-0005-0000-0000-000004000000}"/>
    <cellStyle name="Normal" xfId="0" builtinId="0"/>
    <cellStyle name="Percent 2" xfId="1" xr:uid="{00000000-0005-0000-0000-000006000000}"/>
  </cellStyles>
  <dxfs count="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66886</xdr:colOff>
      <xdr:row>0</xdr:row>
      <xdr:rowOff>97366</xdr:rowOff>
    </xdr:from>
    <xdr:to>
      <xdr:col>2</xdr:col>
      <xdr:colOff>402166</xdr:colOff>
      <xdr:row>1</xdr:row>
      <xdr:rowOff>154516</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0">
              <a:solidFill>
                <a:sysClr val="windowText" lastClr="000000"/>
              </a:solidFill>
            </a:rPr>
            <a:t>versi </a:t>
          </a:r>
          <a:r>
            <a:rPr lang="en-US" sz="1200" b="0">
              <a:solidFill>
                <a:sysClr val="windowText" lastClr="000000"/>
              </a:solidFill>
            </a:rPr>
            <a:t>07-05</a:t>
          </a:r>
          <a:r>
            <a:rPr lang="id-ID" sz="1200" b="0">
              <a:solidFill>
                <a:sysClr val="windowText" lastClr="000000"/>
              </a:solidFill>
            </a:rPr>
            <a:t>-20</a:t>
          </a:r>
          <a:r>
            <a:rPr lang="en-US" sz="1200" b="0">
              <a:solidFill>
                <a:sysClr val="windowText" lastClr="000000"/>
              </a:solidFill>
            </a:rPr>
            <a:t>20</a:t>
          </a:r>
        </a:p>
      </xdr:txBody>
    </xdr:sp>
    <xdr:clientData/>
  </xdr:twoCellAnchor>
  <xdr:twoCellAnchor>
    <xdr:from>
      <xdr:col>0</xdr:col>
      <xdr:colOff>66886</xdr:colOff>
      <xdr:row>0</xdr:row>
      <xdr:rowOff>97366</xdr:rowOff>
    </xdr:from>
    <xdr:to>
      <xdr:col>2</xdr:col>
      <xdr:colOff>402166</xdr:colOff>
      <xdr:row>1</xdr:row>
      <xdr:rowOff>154516</xdr:rowOff>
    </xdr:to>
    <xdr:sp macro="" textlink="">
      <xdr:nvSpPr>
        <xdr:cNvPr id="3" name="Rounded Rectangle 1">
          <a:extLst>
            <a:ext uri="{FF2B5EF4-FFF2-40B4-BE49-F238E27FC236}">
              <a16:creationId xmlns:a16="http://schemas.microsoft.com/office/drawing/2014/main" id="{52F55656-EFB3-40E1-A9FA-38FAFF8A1777}"/>
            </a:ext>
          </a:extLst>
        </xdr:cNvPr>
        <xdr:cNvSpPr/>
      </xdr:nvSpPr>
      <xdr:spPr>
        <a:xfrm>
          <a:off x="66886" y="97366"/>
          <a:ext cx="1306830" cy="39052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id-ID" sz="1200" b="0">
              <a:solidFill>
                <a:sysClr val="windowText" lastClr="000000"/>
              </a:solidFill>
            </a:rPr>
            <a:t>versi </a:t>
          </a:r>
          <a:r>
            <a:rPr lang="en-US" sz="1200" b="0">
              <a:solidFill>
                <a:sysClr val="windowText" lastClr="000000"/>
              </a:solidFill>
            </a:rPr>
            <a:t>07-12</a:t>
          </a:r>
          <a:r>
            <a:rPr lang="id-ID" sz="1200" b="0">
              <a:solidFill>
                <a:sysClr val="windowText" lastClr="000000"/>
              </a:solidFill>
            </a:rPr>
            <a:t>-20</a:t>
          </a:r>
          <a:r>
            <a:rPr lang="en-US" sz="1200" b="0">
              <a:solidFill>
                <a:sysClr val="windowText" lastClr="000000"/>
              </a:solidFill>
            </a:rPr>
            <a:t>20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zoomScale="80" zoomScaleNormal="80" workbookViewId="0"/>
  </sheetViews>
  <sheetFormatPr defaultColWidth="8.85546875" defaultRowHeight="18" x14ac:dyDescent="0.25"/>
  <cols>
    <col min="1" max="1" width="9.42578125" style="209" customWidth="1"/>
    <col min="2" max="2" width="18.42578125" style="210" customWidth="1"/>
    <col min="3" max="3" width="34" style="202" customWidth="1"/>
    <col min="4" max="4" width="35.5703125" style="219" customWidth="1"/>
    <col min="5" max="5" width="45.85546875" style="211" customWidth="1"/>
    <col min="6" max="10" width="30.85546875" style="211" customWidth="1"/>
    <col min="11" max="16384" width="8.85546875" style="200"/>
  </cols>
  <sheetData>
    <row r="1" spans="1:11" x14ac:dyDescent="0.25">
      <c r="A1" s="384" t="s">
        <v>313</v>
      </c>
      <c r="C1" s="241"/>
    </row>
    <row r="2" spans="1:11" x14ac:dyDescent="0.25">
      <c r="C2" s="241"/>
    </row>
    <row r="3" spans="1:11" ht="31.5" customHeight="1" x14ac:dyDescent="0.25">
      <c r="B3" s="260" t="s">
        <v>269</v>
      </c>
      <c r="C3" s="260"/>
      <c r="D3" s="260"/>
      <c r="E3" s="260"/>
      <c r="F3" s="260"/>
      <c r="G3" s="260"/>
      <c r="H3" s="260"/>
      <c r="I3" s="260"/>
      <c r="J3" s="260"/>
    </row>
    <row r="5" spans="1:11" ht="16.5" x14ac:dyDescent="0.25">
      <c r="A5" s="254" t="s">
        <v>108</v>
      </c>
      <c r="B5" s="254" t="s">
        <v>24</v>
      </c>
      <c r="C5" s="255" t="s">
        <v>26</v>
      </c>
      <c r="D5" s="255" t="s">
        <v>109</v>
      </c>
      <c r="E5" s="266" t="s">
        <v>214</v>
      </c>
      <c r="F5" s="263" t="s">
        <v>213</v>
      </c>
      <c r="G5" s="264"/>
      <c r="H5" s="264"/>
      <c r="I5" s="264"/>
      <c r="J5" s="265"/>
    </row>
    <row r="6" spans="1:11" s="202" customFormat="1" ht="15.75" x14ac:dyDescent="0.25">
      <c r="A6" s="254"/>
      <c r="B6" s="254"/>
      <c r="C6" s="255"/>
      <c r="D6" s="255"/>
      <c r="E6" s="267"/>
      <c r="F6" s="201">
        <v>4</v>
      </c>
      <c r="G6" s="201">
        <v>3</v>
      </c>
      <c r="H6" s="201">
        <v>2</v>
      </c>
      <c r="I6" s="201">
        <v>1</v>
      </c>
      <c r="J6" s="201">
        <v>0</v>
      </c>
    </row>
    <row r="7" spans="1:11" ht="113.1" customHeight="1" x14ac:dyDescent="0.25">
      <c r="A7" s="203">
        <v>1</v>
      </c>
      <c r="B7" s="256" t="s">
        <v>112</v>
      </c>
      <c r="C7" s="204" t="s">
        <v>232</v>
      </c>
      <c r="D7" s="218"/>
      <c r="E7" s="242" t="s">
        <v>278</v>
      </c>
      <c r="F7" s="243" t="s">
        <v>306</v>
      </c>
      <c r="G7" s="243" t="s">
        <v>305</v>
      </c>
      <c r="H7" s="243" t="s">
        <v>307</v>
      </c>
      <c r="I7" s="244" t="s">
        <v>308</v>
      </c>
      <c r="J7" s="213" t="s">
        <v>86</v>
      </c>
    </row>
    <row r="8" spans="1:11" ht="157.5" x14ac:dyDescent="0.25">
      <c r="A8" s="203">
        <f t="shared" ref="A8:A19" si="0">A7+1</f>
        <v>2</v>
      </c>
      <c r="B8" s="261"/>
      <c r="C8" s="204" t="s">
        <v>114</v>
      </c>
      <c r="D8" s="206"/>
      <c r="E8" s="205" t="s">
        <v>141</v>
      </c>
      <c r="F8" s="207" t="s">
        <v>193</v>
      </c>
      <c r="G8" s="207" t="s">
        <v>192</v>
      </c>
      <c r="H8" s="207" t="s">
        <v>194</v>
      </c>
      <c r="I8" s="207" t="s">
        <v>87</v>
      </c>
      <c r="J8" s="207" t="s">
        <v>88</v>
      </c>
    </row>
    <row r="9" spans="1:11" ht="220.5" x14ac:dyDescent="0.25">
      <c r="A9" s="203">
        <f t="shared" si="0"/>
        <v>3</v>
      </c>
      <c r="B9" s="261"/>
      <c r="C9" s="204" t="s">
        <v>115</v>
      </c>
      <c r="D9" s="218"/>
      <c r="E9" s="207" t="s">
        <v>142</v>
      </c>
      <c r="F9" s="207" t="s">
        <v>145</v>
      </c>
      <c r="G9" s="207" t="s">
        <v>147</v>
      </c>
      <c r="H9" s="245" t="s">
        <v>309</v>
      </c>
      <c r="I9" s="207" t="s">
        <v>143</v>
      </c>
      <c r="J9" s="207" t="s">
        <v>144</v>
      </c>
    </row>
    <row r="10" spans="1:11" ht="78.75" x14ac:dyDescent="0.25">
      <c r="A10" s="203">
        <f t="shared" si="0"/>
        <v>4</v>
      </c>
      <c r="B10" s="261"/>
      <c r="C10" s="204" t="s">
        <v>156</v>
      </c>
      <c r="D10" s="218"/>
      <c r="E10" s="205" t="s">
        <v>233</v>
      </c>
      <c r="F10" s="207" t="s">
        <v>14</v>
      </c>
      <c r="G10" s="207" t="s">
        <v>89</v>
      </c>
      <c r="H10" s="207" t="s">
        <v>90</v>
      </c>
      <c r="I10" s="207" t="s">
        <v>91</v>
      </c>
      <c r="J10" s="207" t="s">
        <v>92</v>
      </c>
    </row>
    <row r="11" spans="1:11" ht="330.75" x14ac:dyDescent="0.25">
      <c r="A11" s="203">
        <f t="shared" si="0"/>
        <v>5</v>
      </c>
      <c r="B11" s="261"/>
      <c r="C11" s="213" t="s">
        <v>234</v>
      </c>
      <c r="D11" s="214"/>
      <c r="E11" s="219" t="s">
        <v>235</v>
      </c>
      <c r="F11" s="205" t="s">
        <v>237</v>
      </c>
      <c r="G11" s="205" t="s">
        <v>238</v>
      </c>
      <c r="H11" s="206" t="s">
        <v>239</v>
      </c>
      <c r="I11" s="206" t="s">
        <v>236</v>
      </c>
      <c r="J11" s="206" t="s">
        <v>93</v>
      </c>
    </row>
    <row r="12" spans="1:11" ht="94.5" x14ac:dyDescent="0.25">
      <c r="A12" s="203">
        <f>A11+1</f>
        <v>6</v>
      </c>
      <c r="B12" s="261"/>
      <c r="C12" s="215" t="s">
        <v>240</v>
      </c>
      <c r="D12" s="214"/>
      <c r="E12" s="219" t="s">
        <v>241</v>
      </c>
      <c r="F12" s="205" t="s">
        <v>242</v>
      </c>
      <c r="G12" s="205" t="s">
        <v>243</v>
      </c>
      <c r="H12" s="205" t="s">
        <v>244</v>
      </c>
      <c r="I12" s="208" t="s">
        <v>100</v>
      </c>
      <c r="J12" s="206" t="s">
        <v>182</v>
      </c>
    </row>
    <row r="13" spans="1:11" ht="94.5" x14ac:dyDescent="0.25">
      <c r="A13" s="203">
        <f>A12+1</f>
        <v>7</v>
      </c>
      <c r="B13" s="257"/>
      <c r="C13" s="215" t="s">
        <v>245</v>
      </c>
      <c r="D13" s="216"/>
      <c r="E13" s="214" t="s">
        <v>150</v>
      </c>
      <c r="F13" s="205" t="s">
        <v>246</v>
      </c>
      <c r="G13" s="205" t="s">
        <v>247</v>
      </c>
      <c r="H13" s="205" t="s">
        <v>248</v>
      </c>
      <c r="I13" s="208" t="s">
        <v>100</v>
      </c>
      <c r="J13" s="208" t="s">
        <v>183</v>
      </c>
    </row>
    <row r="14" spans="1:11" ht="78.75" x14ac:dyDescent="0.25">
      <c r="A14" s="203">
        <f t="shared" si="0"/>
        <v>8</v>
      </c>
      <c r="B14" s="256" t="s">
        <v>117</v>
      </c>
      <c r="C14" s="258" t="s">
        <v>217</v>
      </c>
      <c r="D14" s="206" t="s">
        <v>249</v>
      </c>
      <c r="E14" s="206" t="s">
        <v>251</v>
      </c>
      <c r="F14" s="205" t="s">
        <v>310</v>
      </c>
      <c r="G14" s="205" t="s">
        <v>312</v>
      </c>
      <c r="H14" s="205" t="s">
        <v>311</v>
      </c>
      <c r="I14" s="247" t="s">
        <v>216</v>
      </c>
      <c r="J14" s="248"/>
    </row>
    <row r="15" spans="1:11" ht="126" x14ac:dyDescent="0.25">
      <c r="A15" s="203">
        <f>A14+1</f>
        <v>9</v>
      </c>
      <c r="B15" s="257"/>
      <c r="C15" s="259"/>
      <c r="D15" s="206" t="s">
        <v>254</v>
      </c>
      <c r="E15" s="206" t="s">
        <v>255</v>
      </c>
      <c r="F15" s="217" t="s">
        <v>203</v>
      </c>
      <c r="G15" s="205" t="s">
        <v>256</v>
      </c>
      <c r="H15" s="205" t="s">
        <v>257</v>
      </c>
      <c r="I15" s="247" t="s">
        <v>216</v>
      </c>
      <c r="J15" s="248"/>
    </row>
    <row r="16" spans="1:11" ht="147.6" customHeight="1" x14ac:dyDescent="0.25">
      <c r="A16" s="203">
        <f>A15+1</f>
        <v>10</v>
      </c>
      <c r="B16" s="249" t="s">
        <v>118</v>
      </c>
      <c r="C16" s="250" t="s">
        <v>119</v>
      </c>
      <c r="D16" s="205" t="s">
        <v>218</v>
      </c>
      <c r="E16" s="205" t="s">
        <v>138</v>
      </c>
      <c r="F16" s="206" t="s">
        <v>301</v>
      </c>
      <c r="G16" s="206" t="s">
        <v>302</v>
      </c>
      <c r="H16" s="206" t="s">
        <v>303</v>
      </c>
      <c r="I16" s="206" t="s">
        <v>304</v>
      </c>
      <c r="J16" s="206" t="s">
        <v>219</v>
      </c>
      <c r="K16" s="199"/>
    </row>
    <row r="17" spans="1:10" ht="94.5" x14ac:dyDescent="0.25">
      <c r="A17" s="203">
        <f t="shared" si="0"/>
        <v>11</v>
      </c>
      <c r="B17" s="249"/>
      <c r="C17" s="250"/>
      <c r="D17" s="205" t="s">
        <v>258</v>
      </c>
      <c r="E17" s="205" t="s">
        <v>259</v>
      </c>
      <c r="F17" s="206" t="s">
        <v>297</v>
      </c>
      <c r="G17" s="206" t="s">
        <v>298</v>
      </c>
      <c r="H17" s="206" t="s">
        <v>299</v>
      </c>
      <c r="I17" s="206" t="s">
        <v>300</v>
      </c>
      <c r="J17" s="206" t="s">
        <v>220</v>
      </c>
    </row>
    <row r="18" spans="1:10" ht="157.5" x14ac:dyDescent="0.25">
      <c r="A18" s="203">
        <f t="shared" si="0"/>
        <v>12</v>
      </c>
      <c r="B18" s="249"/>
      <c r="C18" s="204" t="s">
        <v>260</v>
      </c>
      <c r="D18" s="205"/>
      <c r="E18" s="205" t="s">
        <v>261</v>
      </c>
      <c r="F18" s="205" t="s">
        <v>130</v>
      </c>
      <c r="G18" s="205" t="s">
        <v>131</v>
      </c>
      <c r="H18" s="205" t="s">
        <v>132</v>
      </c>
      <c r="I18" s="205" t="s">
        <v>133</v>
      </c>
      <c r="J18" s="205" t="s">
        <v>134</v>
      </c>
    </row>
    <row r="19" spans="1:10" ht="63" x14ac:dyDescent="0.25">
      <c r="A19" s="203">
        <f t="shared" si="0"/>
        <v>13</v>
      </c>
      <c r="B19" s="249"/>
      <c r="C19" s="250" t="s">
        <v>122</v>
      </c>
      <c r="D19" s="205" t="s">
        <v>123</v>
      </c>
      <c r="E19" s="205" t="s">
        <v>221</v>
      </c>
      <c r="F19" s="251" t="s">
        <v>222</v>
      </c>
      <c r="G19" s="252"/>
      <c r="H19" s="252"/>
      <c r="I19" s="252"/>
      <c r="J19" s="253"/>
    </row>
    <row r="20" spans="1:10" ht="50.45" customHeight="1" x14ac:dyDescent="0.25">
      <c r="A20" s="203"/>
      <c r="B20" s="249"/>
      <c r="C20" s="250"/>
      <c r="D20" s="205"/>
      <c r="E20" s="205" t="s">
        <v>223</v>
      </c>
      <c r="F20" s="205" t="s">
        <v>279</v>
      </c>
      <c r="G20" s="205" t="s">
        <v>280</v>
      </c>
      <c r="H20" s="205" t="s">
        <v>281</v>
      </c>
      <c r="I20" s="205" t="s">
        <v>282</v>
      </c>
      <c r="J20" s="205" t="s">
        <v>293</v>
      </c>
    </row>
    <row r="21" spans="1:10" ht="31.5" x14ac:dyDescent="0.25">
      <c r="A21" s="203"/>
      <c r="B21" s="249"/>
      <c r="C21" s="250"/>
      <c r="D21" s="205"/>
      <c r="E21" s="205" t="s">
        <v>224</v>
      </c>
      <c r="F21" s="205" t="s">
        <v>283</v>
      </c>
      <c r="G21" s="205" t="s">
        <v>284</v>
      </c>
      <c r="H21" s="205" t="s">
        <v>285</v>
      </c>
      <c r="I21" s="205" t="s">
        <v>286</v>
      </c>
      <c r="J21" s="205" t="s">
        <v>293</v>
      </c>
    </row>
    <row r="22" spans="1:10" ht="31.5" x14ac:dyDescent="0.25">
      <c r="A22" s="203"/>
      <c r="B22" s="249"/>
      <c r="C22" s="250"/>
      <c r="D22" s="205"/>
      <c r="E22" s="205" t="s">
        <v>225</v>
      </c>
      <c r="F22" s="205" t="s">
        <v>287</v>
      </c>
      <c r="G22" s="205" t="s">
        <v>288</v>
      </c>
      <c r="H22" s="205" t="s">
        <v>289</v>
      </c>
      <c r="I22" s="205" t="s">
        <v>290</v>
      </c>
      <c r="J22" s="205" t="s">
        <v>293</v>
      </c>
    </row>
    <row r="23" spans="1:10" ht="21" customHeight="1" x14ac:dyDescent="0.25">
      <c r="A23" s="203"/>
      <c r="B23" s="249"/>
      <c r="C23" s="250"/>
      <c r="D23" s="205"/>
      <c r="E23" s="205" t="s">
        <v>262</v>
      </c>
      <c r="F23" s="204" t="s">
        <v>291</v>
      </c>
      <c r="G23" s="251" t="s">
        <v>292</v>
      </c>
      <c r="H23" s="252"/>
      <c r="I23" s="252"/>
      <c r="J23" s="253"/>
    </row>
    <row r="24" spans="1:10" ht="94.5" x14ac:dyDescent="0.25">
      <c r="A24" s="203">
        <f>A19+1</f>
        <v>14</v>
      </c>
      <c r="B24" s="249"/>
      <c r="C24" s="250"/>
      <c r="D24" s="205" t="s">
        <v>263</v>
      </c>
      <c r="E24" s="205" t="s">
        <v>264</v>
      </c>
      <c r="F24" s="220" t="s">
        <v>185</v>
      </c>
      <c r="G24" s="220" t="s">
        <v>186</v>
      </c>
      <c r="H24" s="220" t="s">
        <v>187</v>
      </c>
      <c r="I24" s="221" t="s">
        <v>100</v>
      </c>
      <c r="J24" s="221" t="s">
        <v>184</v>
      </c>
    </row>
    <row r="25" spans="1:10" ht="94.5" x14ac:dyDescent="0.25">
      <c r="A25" s="203">
        <f>A24+1</f>
        <v>15</v>
      </c>
      <c r="B25" s="249"/>
      <c r="C25" s="250"/>
      <c r="D25" s="205" t="s">
        <v>265</v>
      </c>
      <c r="E25" s="205" t="s">
        <v>267</v>
      </c>
      <c r="F25" s="220" t="s">
        <v>189</v>
      </c>
      <c r="G25" s="220" t="s">
        <v>190</v>
      </c>
      <c r="H25" s="220" t="s">
        <v>266</v>
      </c>
      <c r="I25" s="221" t="s">
        <v>100</v>
      </c>
      <c r="J25" s="221" t="s">
        <v>191</v>
      </c>
    </row>
    <row r="26" spans="1:10" ht="126" x14ac:dyDescent="0.25">
      <c r="A26" s="203">
        <f>A25+1</f>
        <v>16</v>
      </c>
      <c r="B26" s="249"/>
      <c r="C26" s="204" t="s">
        <v>124</v>
      </c>
      <c r="D26" s="205"/>
      <c r="E26" s="205" t="s">
        <v>268</v>
      </c>
      <c r="F26" s="205" t="s">
        <v>294</v>
      </c>
      <c r="G26" s="205" t="s">
        <v>295</v>
      </c>
      <c r="H26" s="205" t="s">
        <v>296</v>
      </c>
      <c r="I26" s="208" t="s">
        <v>100</v>
      </c>
      <c r="J26" s="205" t="s">
        <v>101</v>
      </c>
    </row>
    <row r="27" spans="1:10" x14ac:dyDescent="0.25">
      <c r="C27" s="202" t="s">
        <v>226</v>
      </c>
    </row>
    <row r="28" spans="1:10" x14ac:dyDescent="0.25">
      <c r="C28" s="212" t="s">
        <v>227</v>
      </c>
    </row>
    <row r="29" spans="1:10" x14ac:dyDescent="0.25">
      <c r="C29" s="202" t="s">
        <v>228</v>
      </c>
    </row>
    <row r="30" spans="1:10" x14ac:dyDescent="0.25">
      <c r="C30" s="246" t="s">
        <v>215</v>
      </c>
      <c r="D30" s="246"/>
      <c r="E30" s="246"/>
    </row>
    <row r="31" spans="1:10" x14ac:dyDescent="0.25">
      <c r="C31" s="262" t="s">
        <v>229</v>
      </c>
      <c r="D31" s="262"/>
      <c r="E31" s="262"/>
    </row>
    <row r="32" spans="1:10" x14ac:dyDescent="0.25">
      <c r="C32" s="183" t="s">
        <v>230</v>
      </c>
    </row>
    <row r="33" spans="3:5" x14ac:dyDescent="0.25">
      <c r="C33" s="246" t="s">
        <v>231</v>
      </c>
      <c r="D33" s="246"/>
      <c r="E33" s="246"/>
    </row>
  </sheetData>
  <mergeCells count="20">
    <mergeCell ref="B3:J3"/>
    <mergeCell ref="B7:B13"/>
    <mergeCell ref="C30:E30"/>
    <mergeCell ref="C31:E31"/>
    <mergeCell ref="F5:J5"/>
    <mergeCell ref="E5:E6"/>
    <mergeCell ref="I15:J15"/>
    <mergeCell ref="G23:J23"/>
    <mergeCell ref="A5:A6"/>
    <mergeCell ref="B5:B6"/>
    <mergeCell ref="C5:C6"/>
    <mergeCell ref="D5:D6"/>
    <mergeCell ref="B14:B15"/>
    <mergeCell ref="C14:C15"/>
    <mergeCell ref="C33:E33"/>
    <mergeCell ref="I14:J14"/>
    <mergeCell ref="B16:B26"/>
    <mergeCell ref="C16:C17"/>
    <mergeCell ref="C19:C25"/>
    <mergeCell ref="F19:J19"/>
  </mergeCells>
  <conditionalFormatting sqref="B7 B5:E5 D11:D13">
    <cfRule type="cellIs" dxfId="24" priority="15" operator="equal">
      <formula>"Tidak dinilai"</formula>
    </cfRule>
  </conditionalFormatting>
  <conditionalFormatting sqref="D8">
    <cfRule type="cellIs" dxfId="23" priority="13" operator="equal">
      <formula>"Tidak dinilai"</formula>
    </cfRule>
  </conditionalFormatting>
  <conditionalFormatting sqref="D7">
    <cfRule type="cellIs" dxfId="22" priority="14" operator="equal">
      <formula>"Tidak dinilai"</formula>
    </cfRule>
  </conditionalFormatting>
  <conditionalFormatting sqref="D14">
    <cfRule type="cellIs" dxfId="21" priority="9" operator="equal">
      <formula>"Tidak dinilai"</formula>
    </cfRule>
  </conditionalFormatting>
  <conditionalFormatting sqref="D10">
    <cfRule type="cellIs" dxfId="20" priority="11" operator="equal">
      <formula>"Tidak dinilai"</formula>
    </cfRule>
  </conditionalFormatting>
  <conditionalFormatting sqref="D9">
    <cfRule type="cellIs" dxfId="19" priority="12" operator="equal">
      <formula>"Tidak dinilai"</formula>
    </cfRule>
  </conditionalFormatting>
  <conditionalFormatting sqref="A5">
    <cfRule type="cellIs" dxfId="18" priority="8" operator="equal">
      <formula>"Tidak dinilai"</formula>
    </cfRule>
  </conditionalFormatting>
  <conditionalFormatting sqref="F6:J6">
    <cfRule type="cellIs" dxfId="17" priority="7" operator="equal">
      <formula>"Tidak dinilai"</formula>
    </cfRule>
  </conditionalFormatting>
  <conditionalFormatting sqref="E14">
    <cfRule type="cellIs" dxfId="16" priority="5" operator="equal">
      <formula>"Tidak dinilai"</formula>
    </cfRule>
  </conditionalFormatting>
  <conditionalFormatting sqref="E13">
    <cfRule type="cellIs" dxfId="15" priority="4" operator="equal">
      <formula>"Tidak dinilai"</formula>
    </cfRule>
  </conditionalFormatting>
  <conditionalFormatting sqref="C30:C31">
    <cfRule type="cellIs" dxfId="14" priority="3" operator="equal">
      <formula>"Tidak dinilai"</formula>
    </cfRule>
  </conditionalFormatting>
  <conditionalFormatting sqref="D15">
    <cfRule type="cellIs" dxfId="13" priority="2" operator="equal">
      <formula>"Tidak dinilai"</formula>
    </cfRule>
  </conditionalFormatting>
  <conditionalFormatting sqref="E15">
    <cfRule type="cellIs" dxfId="12" priority="1" operator="equal">
      <formula>"Tidak dinilai"</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14"/>
  <sheetViews>
    <sheetView topLeftCell="A83" zoomScale="80" zoomScaleNormal="80" workbookViewId="0">
      <selection activeCell="G21" sqref="G21"/>
    </sheetView>
  </sheetViews>
  <sheetFormatPr defaultColWidth="8.85546875" defaultRowHeight="16.5" x14ac:dyDescent="0.3"/>
  <cols>
    <col min="1" max="1" width="6.140625" style="56" customWidth="1"/>
    <col min="2" max="2" width="8.42578125" style="129" customWidth="1"/>
    <col min="3" max="3" width="6.85546875" style="42" customWidth="1"/>
    <col min="4" max="4" width="53" style="42" customWidth="1"/>
    <col min="5" max="5" width="9" style="63" customWidth="1"/>
    <col min="6" max="6" width="6.42578125" style="42" customWidth="1"/>
    <col min="7" max="7" width="25.140625" style="54" customWidth="1"/>
    <col min="8" max="8" width="13.140625" style="54" customWidth="1"/>
    <col min="9" max="9" width="7.85546875" style="42" customWidth="1"/>
    <col min="10" max="16384" width="8.85546875" style="42"/>
  </cols>
  <sheetData>
    <row r="1" spans="1:9" ht="26.25" customHeight="1" x14ac:dyDescent="0.35">
      <c r="A1" s="152" t="s">
        <v>29</v>
      </c>
      <c r="B1" s="153"/>
      <c r="C1" s="154"/>
      <c r="D1" s="309" t="s">
        <v>140</v>
      </c>
      <c r="E1" s="309"/>
      <c r="F1" s="309"/>
      <c r="G1" s="309"/>
      <c r="H1" s="309"/>
      <c r="I1" s="310"/>
    </row>
    <row r="2" spans="1:9" ht="19.5" customHeight="1" x14ac:dyDescent="0.3">
      <c r="A2" s="155" t="s">
        <v>30</v>
      </c>
      <c r="B2" s="156"/>
      <c r="C2" s="157"/>
      <c r="D2" s="311" t="s">
        <v>31</v>
      </c>
      <c r="E2" s="311"/>
      <c r="F2" s="311"/>
      <c r="G2" s="311"/>
      <c r="H2" s="311"/>
      <c r="I2" s="312"/>
    </row>
    <row r="3" spans="1:9" s="46" customFormat="1" ht="26.25" customHeight="1" x14ac:dyDescent="0.25">
      <c r="A3" s="313" t="s">
        <v>0</v>
      </c>
      <c r="B3" s="314"/>
      <c r="C3" s="314"/>
      <c r="D3" s="314"/>
      <c r="E3" s="43"/>
      <c r="F3" s="44"/>
      <c r="G3" s="36"/>
      <c r="H3" s="36"/>
      <c r="I3" s="45"/>
    </row>
    <row r="4" spans="1:9" s="46" customFormat="1" ht="21.75" customHeight="1" x14ac:dyDescent="0.25">
      <c r="A4" s="297" t="s">
        <v>1</v>
      </c>
      <c r="B4" s="297"/>
      <c r="C4" s="297"/>
      <c r="D4" s="47"/>
      <c r="E4" s="48"/>
      <c r="F4" s="49"/>
      <c r="G4" s="36"/>
      <c r="H4" s="36"/>
      <c r="I4" s="45"/>
    </row>
    <row r="5" spans="1:9" s="46" customFormat="1" ht="19.5" customHeight="1" x14ac:dyDescent="0.25">
      <c r="A5" s="297" t="s">
        <v>2</v>
      </c>
      <c r="B5" s="297"/>
      <c r="C5" s="297"/>
      <c r="D5" s="47"/>
      <c r="E5" s="48"/>
      <c r="F5" s="49"/>
      <c r="G5" s="36"/>
      <c r="H5" s="36"/>
      <c r="I5" s="45"/>
    </row>
    <row r="6" spans="1:9" s="46" customFormat="1" ht="19.5" customHeight="1" x14ac:dyDescent="0.25">
      <c r="A6" s="297" t="s">
        <v>3</v>
      </c>
      <c r="B6" s="297"/>
      <c r="C6" s="297"/>
      <c r="D6" s="47" t="s">
        <v>179</v>
      </c>
      <c r="E6" s="48"/>
      <c r="F6" s="49"/>
      <c r="G6" s="36"/>
      <c r="H6" s="36"/>
      <c r="I6" s="45"/>
    </row>
    <row r="7" spans="1:9" s="46" customFormat="1" ht="19.5" customHeight="1" x14ac:dyDescent="0.25">
      <c r="A7" s="297" t="s">
        <v>84</v>
      </c>
      <c r="B7" s="297"/>
      <c r="C7" s="297"/>
      <c r="D7" s="47" t="s">
        <v>178</v>
      </c>
      <c r="E7" s="48"/>
      <c r="F7" s="49"/>
      <c r="G7" s="36"/>
      <c r="H7" s="36"/>
      <c r="I7" s="45"/>
    </row>
    <row r="8" spans="1:9" s="46" customFormat="1" ht="19.5" customHeight="1" x14ac:dyDescent="0.25">
      <c r="A8" s="297" t="s">
        <v>5</v>
      </c>
      <c r="B8" s="297"/>
      <c r="C8" s="297"/>
      <c r="D8" s="50"/>
      <c r="E8" s="51"/>
      <c r="F8" s="52"/>
      <c r="G8" s="36"/>
      <c r="H8" s="36"/>
      <c r="I8" s="45"/>
    </row>
    <row r="9" spans="1:9" s="58" customFormat="1" ht="19.5" customHeight="1" x14ac:dyDescent="0.3">
      <c r="A9" s="53"/>
      <c r="B9" s="129"/>
      <c r="C9" s="55"/>
      <c r="D9" s="42"/>
      <c r="E9" s="56"/>
      <c r="F9" s="44"/>
      <c r="G9" s="37"/>
      <c r="H9" s="37"/>
      <c r="I9" s="57"/>
    </row>
    <row r="10" spans="1:9" s="46" customFormat="1" ht="24.75" customHeight="1" x14ac:dyDescent="0.25">
      <c r="A10" s="315" t="s">
        <v>6</v>
      </c>
      <c r="B10" s="315"/>
      <c r="C10" s="315"/>
      <c r="D10" s="49"/>
      <c r="E10" s="43"/>
      <c r="F10" s="44"/>
      <c r="G10" s="36"/>
      <c r="H10" s="36"/>
      <c r="I10" s="45"/>
    </row>
    <row r="11" spans="1:9" s="46" customFormat="1" ht="19.5" customHeight="1" x14ac:dyDescent="0.25">
      <c r="A11" s="297" t="s">
        <v>7</v>
      </c>
      <c r="B11" s="297"/>
      <c r="C11" s="297"/>
      <c r="D11" s="47"/>
      <c r="E11" s="48"/>
      <c r="F11" s="49"/>
      <c r="G11" s="36"/>
      <c r="H11" s="36"/>
      <c r="I11" s="45"/>
    </row>
    <row r="12" spans="1:9" s="46" customFormat="1" ht="19.5" customHeight="1" x14ac:dyDescent="0.25">
      <c r="A12" s="297" t="s">
        <v>8</v>
      </c>
      <c r="B12" s="297"/>
      <c r="C12" s="297"/>
      <c r="D12" s="47"/>
      <c r="E12" s="48"/>
      <c r="F12" s="49"/>
      <c r="G12" s="36"/>
      <c r="H12" s="36"/>
      <c r="I12" s="45"/>
    </row>
    <row r="13" spans="1:9" s="46" customFormat="1" ht="19.5" customHeight="1" x14ac:dyDescent="0.25">
      <c r="A13" s="298" t="s">
        <v>9</v>
      </c>
      <c r="B13" s="298"/>
      <c r="C13" s="298"/>
      <c r="D13" s="47"/>
      <c r="E13" s="48"/>
      <c r="F13" s="49"/>
      <c r="G13" s="36"/>
      <c r="H13" s="36"/>
      <c r="I13" s="45"/>
    </row>
    <row r="14" spans="1:9" ht="19.5" customHeight="1" x14ac:dyDescent="0.3">
      <c r="A14" s="22"/>
      <c r="B14" s="23"/>
      <c r="C14" s="38"/>
      <c r="D14" s="38"/>
      <c r="E14" s="23"/>
      <c r="F14" s="38"/>
      <c r="G14" s="38"/>
      <c r="H14" s="38"/>
      <c r="I14" s="58"/>
    </row>
    <row r="15" spans="1:9" ht="53.25" customHeight="1" x14ac:dyDescent="0.3">
      <c r="A15" s="115" t="s">
        <v>22</v>
      </c>
      <c r="B15" s="71" t="s">
        <v>23</v>
      </c>
      <c r="C15" s="302" t="s">
        <v>21</v>
      </c>
      <c r="D15" s="299"/>
      <c r="E15" s="71" t="s">
        <v>12</v>
      </c>
      <c r="F15" s="39"/>
      <c r="G15" s="299" t="s">
        <v>13</v>
      </c>
      <c r="H15" s="299"/>
      <c r="I15" s="299"/>
    </row>
    <row r="16" spans="1:9" ht="18" customHeight="1" x14ac:dyDescent="0.3">
      <c r="A16" s="75"/>
      <c r="B16" s="177" t="s">
        <v>44</v>
      </c>
      <c r="C16" s="307" t="s">
        <v>162</v>
      </c>
      <c r="D16" s="308"/>
      <c r="E16" s="182" t="s">
        <v>164</v>
      </c>
      <c r="F16" s="63"/>
      <c r="G16" s="271" t="s">
        <v>195</v>
      </c>
      <c r="H16" s="271"/>
      <c r="I16" s="271"/>
    </row>
    <row r="17" spans="1:9" ht="18" customHeight="1" x14ac:dyDescent="0.3">
      <c r="A17" s="75"/>
      <c r="B17" s="178" t="s">
        <v>45</v>
      </c>
      <c r="C17" s="301" t="s">
        <v>85</v>
      </c>
      <c r="D17" s="301"/>
      <c r="E17" s="70" t="s">
        <v>48</v>
      </c>
      <c r="F17" s="63"/>
      <c r="G17" s="271"/>
      <c r="H17" s="271"/>
      <c r="I17" s="271"/>
    </row>
    <row r="18" spans="1:9" ht="18" customHeight="1" x14ac:dyDescent="0.3">
      <c r="A18" s="75"/>
      <c r="B18" s="178" t="s">
        <v>46</v>
      </c>
      <c r="C18" s="303" t="s">
        <v>129</v>
      </c>
      <c r="D18" s="304"/>
      <c r="E18" s="70" t="s">
        <v>48</v>
      </c>
      <c r="F18" s="63"/>
      <c r="G18" s="271"/>
      <c r="H18" s="271"/>
      <c r="I18" s="271"/>
    </row>
    <row r="19" spans="1:9" ht="27.6" customHeight="1" x14ac:dyDescent="0.3">
      <c r="A19" s="75"/>
      <c r="B19" s="178" t="s">
        <v>171</v>
      </c>
      <c r="C19" s="305" t="s">
        <v>168</v>
      </c>
      <c r="D19" s="306"/>
      <c r="E19" s="70" t="s">
        <v>48</v>
      </c>
      <c r="F19" s="63"/>
      <c r="G19" s="271"/>
      <c r="H19" s="271"/>
      <c r="I19" s="271"/>
    </row>
    <row r="20" spans="1:9" ht="27.6" customHeight="1" x14ac:dyDescent="0.3">
      <c r="A20" s="75"/>
      <c r="B20" s="178" t="s">
        <v>172</v>
      </c>
      <c r="C20" s="305" t="s">
        <v>169</v>
      </c>
      <c r="D20" s="306"/>
      <c r="E20" s="70" t="s">
        <v>48</v>
      </c>
      <c r="F20" s="63"/>
      <c r="G20" s="1"/>
      <c r="H20" s="1"/>
      <c r="I20" s="1"/>
    </row>
    <row r="21" spans="1:9" ht="27.6" customHeight="1" x14ac:dyDescent="0.3">
      <c r="A21" s="75"/>
      <c r="B21" s="178" t="s">
        <v>173</v>
      </c>
      <c r="C21" s="305" t="s">
        <v>165</v>
      </c>
      <c r="D21" s="306"/>
      <c r="E21" s="70" t="s">
        <v>48</v>
      </c>
      <c r="F21" s="63"/>
      <c r="G21" s="1"/>
      <c r="H21" s="1"/>
      <c r="I21" s="1"/>
    </row>
    <row r="22" spans="1:9" ht="27.6" customHeight="1" x14ac:dyDescent="0.3">
      <c r="A22" s="75"/>
      <c r="B22" s="178" t="s">
        <v>174</v>
      </c>
      <c r="C22" s="305" t="s">
        <v>170</v>
      </c>
      <c r="D22" s="306"/>
      <c r="E22" s="70" t="s">
        <v>48</v>
      </c>
      <c r="F22" s="63"/>
      <c r="G22" s="1"/>
      <c r="H22" s="1"/>
      <c r="I22" s="1"/>
    </row>
    <row r="23" spans="1:9" ht="27" customHeight="1" x14ac:dyDescent="0.3">
      <c r="A23" s="75"/>
      <c r="B23" s="178" t="s">
        <v>175</v>
      </c>
      <c r="C23" s="303" t="s">
        <v>166</v>
      </c>
      <c r="D23" s="304"/>
      <c r="E23" s="70" t="s">
        <v>48</v>
      </c>
      <c r="F23" s="63"/>
      <c r="G23" s="1"/>
      <c r="H23" s="1"/>
      <c r="I23" s="1"/>
    </row>
    <row r="24" spans="1:9" ht="16.7" customHeight="1" x14ac:dyDescent="0.3">
      <c r="A24" s="75"/>
      <c r="B24" s="178" t="s">
        <v>176</v>
      </c>
      <c r="C24" s="303" t="s">
        <v>167</v>
      </c>
      <c r="D24" s="304"/>
      <c r="E24" s="70" t="s">
        <v>48</v>
      </c>
      <c r="F24" s="63"/>
      <c r="G24" s="1"/>
      <c r="H24" s="1"/>
      <c r="I24" s="1"/>
    </row>
    <row r="25" spans="1:9" ht="15.6" customHeight="1" x14ac:dyDescent="0.3">
      <c r="A25" s="75"/>
      <c r="B25" s="240" t="s">
        <v>177</v>
      </c>
      <c r="C25" s="303" t="s">
        <v>47</v>
      </c>
      <c r="D25" s="304"/>
      <c r="E25" s="70" t="s">
        <v>48</v>
      </c>
      <c r="F25" s="63"/>
      <c r="G25" s="1"/>
      <c r="H25" s="1"/>
      <c r="I25" s="1"/>
    </row>
    <row r="26" spans="1:9" ht="29.25" customHeight="1" x14ac:dyDescent="0.3">
      <c r="A26" s="75"/>
      <c r="B26" s="84"/>
      <c r="C26" s="300" t="s">
        <v>50</v>
      </c>
      <c r="D26" s="300"/>
      <c r="E26" s="104" t="str">
        <f>IF(AND(E17="Ada",E18="Ada",E23="Ada",E24="Ada",E25="Ada"),IF(OR(E16="PTN",(AND(E16="PTS",E19="Ada",E20="Ada",E21="Ada",E22="Ada"))),"Memenuhi","Belum Memenuhi"),"Belum Memenuhi")</f>
        <v>Memenuhi</v>
      </c>
      <c r="F26" s="63"/>
      <c r="G26" s="61"/>
      <c r="H26" s="61"/>
      <c r="I26" s="61"/>
    </row>
    <row r="27" spans="1:9" ht="15.75" customHeight="1" x14ac:dyDescent="0.3">
      <c r="A27" s="102"/>
      <c r="B27" s="103"/>
      <c r="C27" s="89"/>
      <c r="D27" s="89"/>
      <c r="E27" s="90"/>
      <c r="F27" s="63"/>
      <c r="G27" s="61"/>
      <c r="H27" s="61"/>
      <c r="I27" s="61"/>
    </row>
    <row r="28" spans="1:9" ht="68.45" customHeight="1" x14ac:dyDescent="0.3">
      <c r="A28" s="116">
        <f>A16+1</f>
        <v>1</v>
      </c>
      <c r="B28" s="99" t="s">
        <v>53</v>
      </c>
      <c r="C28" s="295" t="s">
        <v>278</v>
      </c>
      <c r="D28" s="295"/>
      <c r="E28" s="95">
        <v>4</v>
      </c>
      <c r="F28" s="139"/>
      <c r="G28" s="281" t="s">
        <v>52</v>
      </c>
      <c r="H28" s="282"/>
      <c r="I28" s="283"/>
    </row>
    <row r="29" spans="1:9" ht="28.5" customHeight="1" x14ac:dyDescent="0.3">
      <c r="A29" s="117"/>
      <c r="B29" s="100"/>
      <c r="C29" s="93">
        <v>4</v>
      </c>
      <c r="D29" s="150" t="s">
        <v>273</v>
      </c>
      <c r="E29" s="97"/>
      <c r="F29" s="139"/>
      <c r="G29" s="284"/>
      <c r="H29" s="285"/>
      <c r="I29" s="286"/>
    </row>
    <row r="30" spans="1:9" ht="31.35" customHeight="1" x14ac:dyDescent="0.3">
      <c r="A30" s="117"/>
      <c r="B30" s="100"/>
      <c r="C30" s="93">
        <v>3</v>
      </c>
      <c r="D30" s="150" t="s">
        <v>274</v>
      </c>
      <c r="E30" s="97"/>
      <c r="F30" s="139"/>
      <c r="G30" s="158"/>
      <c r="H30" s="158"/>
      <c r="I30" s="158"/>
    </row>
    <row r="31" spans="1:9" ht="29.85" customHeight="1" x14ac:dyDescent="0.3">
      <c r="A31" s="117"/>
      <c r="B31" s="100"/>
      <c r="C31" s="93">
        <v>2</v>
      </c>
      <c r="D31" s="150" t="s">
        <v>275</v>
      </c>
      <c r="E31" s="97"/>
      <c r="F31" s="139"/>
      <c r="G31" s="91"/>
      <c r="H31" s="140"/>
      <c r="I31" s="139"/>
    </row>
    <row r="32" spans="1:9" ht="42" customHeight="1" x14ac:dyDescent="0.3">
      <c r="A32" s="117"/>
      <c r="B32" s="100"/>
      <c r="C32" s="93">
        <v>1</v>
      </c>
      <c r="D32" s="174" t="s">
        <v>276</v>
      </c>
      <c r="E32" s="97"/>
      <c r="F32" s="139"/>
      <c r="G32" s="91"/>
      <c r="H32" s="140"/>
      <c r="I32" s="139"/>
    </row>
    <row r="33" spans="1:9" ht="25.7" customHeight="1" x14ac:dyDescent="0.3">
      <c r="A33" s="117"/>
      <c r="B33" s="100"/>
      <c r="C33" s="93">
        <v>0</v>
      </c>
      <c r="D33" s="174" t="s">
        <v>277</v>
      </c>
      <c r="E33" s="97"/>
      <c r="F33" s="139"/>
      <c r="G33" s="91"/>
      <c r="H33" s="140"/>
      <c r="I33" s="139"/>
    </row>
    <row r="34" spans="1:9" ht="18.75" customHeight="1" x14ac:dyDescent="0.3">
      <c r="A34" s="117"/>
      <c r="B34" s="101"/>
      <c r="C34" s="296" t="s">
        <v>12</v>
      </c>
      <c r="D34" s="296"/>
      <c r="E34" s="98">
        <f>IF(OR(E28&lt;0,E28&gt;4),"Salah Isi",E28)</f>
        <v>4</v>
      </c>
      <c r="F34" s="139"/>
      <c r="G34" s="91"/>
      <c r="H34" s="140"/>
      <c r="I34" s="139"/>
    </row>
    <row r="35" spans="1:9" ht="15.75" customHeight="1" x14ac:dyDescent="0.3">
      <c r="A35" s="102"/>
      <c r="B35" s="105"/>
      <c r="C35" s="89"/>
      <c r="D35" s="89"/>
      <c r="E35" s="90"/>
      <c r="F35" s="63"/>
      <c r="G35" s="61"/>
      <c r="H35" s="61"/>
      <c r="I35" s="61"/>
    </row>
    <row r="36" spans="1:9" ht="42.95" customHeight="1" x14ac:dyDescent="0.3">
      <c r="A36" s="116">
        <f>A28+1</f>
        <v>2</v>
      </c>
      <c r="B36" s="107" t="s">
        <v>32</v>
      </c>
      <c r="C36" s="274" t="s">
        <v>141</v>
      </c>
      <c r="D36" s="275"/>
      <c r="E36" s="64">
        <v>4</v>
      </c>
      <c r="F36" s="63"/>
      <c r="G36" s="287" t="s">
        <v>76</v>
      </c>
      <c r="H36" s="288"/>
      <c r="I36" s="289"/>
    </row>
    <row r="37" spans="1:9" ht="54.75" customHeight="1" x14ac:dyDescent="0.3">
      <c r="A37" s="75"/>
      <c r="B37" s="76"/>
      <c r="C37" s="72">
        <v>4</v>
      </c>
      <c r="D37" s="40" t="s">
        <v>193</v>
      </c>
      <c r="E37" s="59"/>
      <c r="F37" s="63"/>
      <c r="G37" s="290"/>
      <c r="H37" s="291"/>
      <c r="I37" s="292"/>
    </row>
    <row r="38" spans="1:9" ht="54.75" customHeight="1" x14ac:dyDescent="0.3">
      <c r="A38" s="75"/>
      <c r="B38" s="76"/>
      <c r="C38" s="72">
        <v>3</v>
      </c>
      <c r="D38" s="40" t="s">
        <v>192</v>
      </c>
      <c r="E38" s="59"/>
      <c r="F38" s="63"/>
      <c r="G38" s="1"/>
      <c r="H38" s="1"/>
      <c r="I38" s="1"/>
    </row>
    <row r="39" spans="1:9" ht="41.25" customHeight="1" x14ac:dyDescent="0.3">
      <c r="A39" s="75"/>
      <c r="B39" s="76"/>
      <c r="C39" s="72">
        <v>2</v>
      </c>
      <c r="D39" s="40" t="s">
        <v>194</v>
      </c>
      <c r="E39" s="59"/>
      <c r="F39" s="63"/>
      <c r="G39" s="63"/>
      <c r="H39" s="129"/>
      <c r="I39" s="63"/>
    </row>
    <row r="40" spans="1:9" ht="27.75" customHeight="1" x14ac:dyDescent="0.3">
      <c r="A40" s="75"/>
      <c r="B40" s="76"/>
      <c r="C40" s="72">
        <v>1</v>
      </c>
      <c r="D40" s="40" t="s">
        <v>87</v>
      </c>
      <c r="E40" s="59"/>
      <c r="F40" s="63"/>
      <c r="G40" s="62"/>
      <c r="H40" s="63"/>
      <c r="I40" s="63"/>
    </row>
    <row r="41" spans="1:9" ht="17.100000000000001" customHeight="1" x14ac:dyDescent="0.3">
      <c r="A41" s="118"/>
      <c r="B41" s="76"/>
      <c r="C41" s="72">
        <v>0</v>
      </c>
      <c r="D41" s="40" t="s">
        <v>88</v>
      </c>
      <c r="E41" s="59"/>
      <c r="F41" s="63"/>
      <c r="G41" s="63"/>
      <c r="H41" s="129"/>
      <c r="I41" s="63"/>
    </row>
    <row r="42" spans="1:9" ht="17.100000000000001" customHeight="1" x14ac:dyDescent="0.3">
      <c r="A42" s="75"/>
      <c r="B42" s="108"/>
      <c r="C42" s="293" t="s">
        <v>12</v>
      </c>
      <c r="D42" s="294"/>
      <c r="E42" s="126">
        <f>IF(OR(E36&lt;0,E36&gt;4),"Salah Isi",E36)</f>
        <v>4</v>
      </c>
      <c r="F42" s="63"/>
      <c r="G42" s="62"/>
      <c r="H42" s="129"/>
      <c r="I42" s="63"/>
    </row>
    <row r="43" spans="1:9" ht="15.75" customHeight="1" x14ac:dyDescent="0.3">
      <c r="A43" s="102"/>
      <c r="B43" s="106"/>
      <c r="C43" s="89"/>
      <c r="D43" s="89"/>
      <c r="E43" s="90"/>
      <c r="F43" s="63"/>
      <c r="G43" s="61"/>
      <c r="H43" s="61"/>
      <c r="I43" s="61"/>
    </row>
    <row r="44" spans="1:9" ht="65.849999999999994" customHeight="1" x14ac:dyDescent="0.3">
      <c r="A44" s="116">
        <f>A36+1</f>
        <v>3</v>
      </c>
      <c r="B44" s="107" t="s">
        <v>54</v>
      </c>
      <c r="C44" s="274" t="s">
        <v>142</v>
      </c>
      <c r="D44" s="275"/>
      <c r="E44" s="68">
        <v>4</v>
      </c>
      <c r="F44" s="63"/>
      <c r="G44" s="287" t="s">
        <v>77</v>
      </c>
      <c r="H44" s="288"/>
      <c r="I44" s="289"/>
    </row>
    <row r="45" spans="1:9" ht="82.7" customHeight="1" x14ac:dyDescent="0.3">
      <c r="A45" s="75"/>
      <c r="B45" s="76"/>
      <c r="C45" s="72">
        <v>4</v>
      </c>
      <c r="D45" s="40" t="s">
        <v>145</v>
      </c>
      <c r="E45" s="59"/>
      <c r="F45" s="63"/>
      <c r="G45" s="290"/>
      <c r="H45" s="291"/>
      <c r="I45" s="292"/>
    </row>
    <row r="46" spans="1:9" ht="68.099999999999994" customHeight="1" x14ac:dyDescent="0.3">
      <c r="A46" s="75"/>
      <c r="B46" s="76"/>
      <c r="C46" s="72">
        <v>3</v>
      </c>
      <c r="D46" s="40" t="s">
        <v>147</v>
      </c>
      <c r="E46" s="59"/>
      <c r="F46" s="63"/>
      <c r="G46" s="1"/>
      <c r="H46" s="129"/>
      <c r="I46" s="63"/>
    </row>
    <row r="47" spans="1:9" ht="67.349999999999994" customHeight="1" x14ac:dyDescent="0.3">
      <c r="A47" s="75"/>
      <c r="B47" s="76"/>
      <c r="C47" s="72">
        <v>2</v>
      </c>
      <c r="D47" s="40" t="s">
        <v>146</v>
      </c>
      <c r="E47" s="59"/>
      <c r="F47" s="63"/>
      <c r="G47" s="62"/>
      <c r="H47" s="129"/>
      <c r="I47" s="63"/>
    </row>
    <row r="48" spans="1:9" ht="28.5" customHeight="1" x14ac:dyDescent="0.3">
      <c r="A48" s="118"/>
      <c r="B48" s="76"/>
      <c r="C48" s="72">
        <v>1</v>
      </c>
      <c r="D48" s="40" t="s">
        <v>143</v>
      </c>
      <c r="E48" s="59"/>
      <c r="F48" s="63"/>
      <c r="G48" s="62"/>
      <c r="H48" s="129"/>
      <c r="I48" s="63"/>
    </row>
    <row r="49" spans="1:9" ht="28.5" customHeight="1" x14ac:dyDescent="0.3">
      <c r="A49" s="75"/>
      <c r="B49" s="76"/>
      <c r="C49" s="72">
        <v>0</v>
      </c>
      <c r="D49" s="40" t="s">
        <v>144</v>
      </c>
      <c r="E49" s="59"/>
      <c r="F49" s="63"/>
      <c r="G49" s="62"/>
      <c r="H49" s="129"/>
      <c r="I49" s="63"/>
    </row>
    <row r="50" spans="1:9" x14ac:dyDescent="0.3">
      <c r="A50" s="75"/>
      <c r="B50" s="108"/>
      <c r="C50" s="279" t="s">
        <v>12</v>
      </c>
      <c r="D50" s="280"/>
      <c r="E50" s="126">
        <f>IF(OR(E44&lt;0,E44&gt;4),"Salah Isi",E44)</f>
        <v>4</v>
      </c>
      <c r="F50" s="63"/>
      <c r="G50" s="62"/>
      <c r="H50" s="129"/>
      <c r="I50" s="63"/>
    </row>
    <row r="51" spans="1:9" ht="17.25" customHeight="1" x14ac:dyDescent="0.3">
      <c r="A51" s="102"/>
      <c r="B51" s="106"/>
      <c r="C51" s="89"/>
      <c r="D51" s="89"/>
      <c r="E51" s="90"/>
      <c r="F51" s="63"/>
      <c r="G51" s="61"/>
      <c r="H51" s="61"/>
      <c r="I51" s="61"/>
    </row>
    <row r="52" spans="1:9" ht="66" customHeight="1" x14ac:dyDescent="0.3">
      <c r="A52" s="116">
        <f>A44+1</f>
        <v>4</v>
      </c>
      <c r="B52" s="107" t="s">
        <v>55</v>
      </c>
      <c r="C52" s="322" t="s">
        <v>180</v>
      </c>
      <c r="D52" s="323"/>
      <c r="E52" s="64">
        <v>4</v>
      </c>
      <c r="F52" s="63"/>
      <c r="G52" s="287" t="s">
        <v>157</v>
      </c>
      <c r="H52" s="288"/>
      <c r="I52" s="289"/>
    </row>
    <row r="53" spans="1:9" x14ac:dyDescent="0.3">
      <c r="A53" s="75"/>
      <c r="B53" s="76"/>
      <c r="C53" s="72">
        <v>4</v>
      </c>
      <c r="D53" s="40" t="s">
        <v>14</v>
      </c>
      <c r="E53" s="59"/>
      <c r="F53" s="63"/>
      <c r="G53" s="290"/>
      <c r="H53" s="291"/>
      <c r="I53" s="292"/>
    </row>
    <row r="54" spans="1:9" x14ac:dyDescent="0.3">
      <c r="A54" s="75"/>
      <c r="B54" s="76"/>
      <c r="C54" s="72">
        <v>3</v>
      </c>
      <c r="D54" s="40" t="s">
        <v>89</v>
      </c>
      <c r="E54" s="59"/>
      <c r="F54" s="63"/>
      <c r="G54" s="63"/>
      <c r="H54" s="129"/>
      <c r="I54" s="63"/>
    </row>
    <row r="55" spans="1:9" x14ac:dyDescent="0.3">
      <c r="A55" s="75"/>
      <c r="B55" s="76"/>
      <c r="C55" s="72">
        <v>2</v>
      </c>
      <c r="D55" s="40" t="s">
        <v>90</v>
      </c>
      <c r="E55" s="59"/>
      <c r="F55" s="63"/>
      <c r="G55" s="170"/>
      <c r="H55" s="63"/>
      <c r="I55" s="63"/>
    </row>
    <row r="56" spans="1:9" x14ac:dyDescent="0.3">
      <c r="A56" s="75"/>
      <c r="B56" s="76"/>
      <c r="C56" s="72">
        <v>1</v>
      </c>
      <c r="D56" s="40" t="s">
        <v>91</v>
      </c>
      <c r="E56" s="59"/>
      <c r="F56" s="63"/>
      <c r="G56" s="171"/>
      <c r="H56" s="129"/>
      <c r="I56" s="63"/>
    </row>
    <row r="57" spans="1:9" x14ac:dyDescent="0.3">
      <c r="A57" s="118"/>
      <c r="B57" s="76"/>
      <c r="C57" s="72">
        <v>0</v>
      </c>
      <c r="D57" s="40" t="s">
        <v>92</v>
      </c>
      <c r="E57" s="59"/>
      <c r="F57" s="63"/>
      <c r="G57" s="62"/>
      <c r="H57" s="129"/>
      <c r="I57" s="63"/>
    </row>
    <row r="58" spans="1:9" x14ac:dyDescent="0.3">
      <c r="A58" s="75"/>
      <c r="B58" s="108"/>
      <c r="C58" s="279" t="s">
        <v>12</v>
      </c>
      <c r="D58" s="280"/>
      <c r="E58" s="127">
        <f>IF(OR(E52&lt;0,E52&gt;4),"Salah Isi", E52)</f>
        <v>4</v>
      </c>
      <c r="F58" s="63"/>
      <c r="G58" s="62"/>
      <c r="H58" s="129"/>
      <c r="I58" s="63"/>
    </row>
    <row r="59" spans="1:9" ht="17.25" customHeight="1" x14ac:dyDescent="0.3">
      <c r="A59" s="102"/>
      <c r="B59" s="113"/>
      <c r="C59" s="89"/>
      <c r="D59" s="89"/>
      <c r="E59" s="90"/>
      <c r="F59" s="63"/>
      <c r="G59" s="61"/>
      <c r="H59" s="61"/>
      <c r="I59" s="61"/>
    </row>
    <row r="60" spans="1:9" ht="30" customHeight="1" x14ac:dyDescent="0.3">
      <c r="A60" s="117">
        <f>A52+1</f>
        <v>5</v>
      </c>
      <c r="B60" s="114" t="s">
        <v>57</v>
      </c>
      <c r="C60" s="268" t="s">
        <v>148</v>
      </c>
      <c r="D60" s="268"/>
      <c r="E60" s="95">
        <v>4</v>
      </c>
      <c r="F60" s="110"/>
      <c r="G60" s="333" t="s">
        <v>78</v>
      </c>
      <c r="H60" s="334"/>
      <c r="I60" s="335"/>
    </row>
    <row r="61" spans="1:9" ht="156.75" customHeight="1" x14ac:dyDescent="0.3">
      <c r="A61" s="116"/>
      <c r="B61" s="100"/>
      <c r="C61" s="345" t="s">
        <v>103</v>
      </c>
      <c r="D61" s="346"/>
      <c r="E61" s="165"/>
      <c r="F61" s="110"/>
      <c r="G61" s="158"/>
      <c r="H61" s="158"/>
      <c r="I61" s="158"/>
    </row>
    <row r="62" spans="1:9" ht="40.5" customHeight="1" x14ac:dyDescent="0.3">
      <c r="A62" s="96"/>
      <c r="B62" s="100"/>
      <c r="C62" s="93">
        <v>4</v>
      </c>
      <c r="D62" s="151" t="s">
        <v>237</v>
      </c>
      <c r="E62" s="97"/>
      <c r="F62" s="110"/>
      <c r="G62" s="158"/>
      <c r="H62" s="158"/>
      <c r="I62" s="158"/>
    </row>
    <row r="63" spans="1:9" ht="39.75" customHeight="1" x14ac:dyDescent="0.3">
      <c r="A63" s="96"/>
      <c r="B63" s="100"/>
      <c r="C63" s="93">
        <v>3</v>
      </c>
      <c r="D63" s="151" t="s">
        <v>238</v>
      </c>
      <c r="E63" s="97"/>
      <c r="F63" s="110"/>
      <c r="G63" s="158"/>
      <c r="H63" s="158"/>
      <c r="I63" s="158"/>
    </row>
    <row r="64" spans="1:9" ht="27" customHeight="1" x14ac:dyDescent="0.3">
      <c r="A64" s="96"/>
      <c r="B64" s="100"/>
      <c r="C64" s="93">
        <v>2</v>
      </c>
      <c r="D64" s="150" t="s">
        <v>239</v>
      </c>
      <c r="E64" s="97"/>
      <c r="F64" s="110"/>
      <c r="G64" s="109"/>
      <c r="H64" s="111"/>
      <c r="I64" s="110"/>
    </row>
    <row r="65" spans="1:9" ht="27.75" customHeight="1" x14ac:dyDescent="0.3">
      <c r="A65" s="96"/>
      <c r="B65" s="100"/>
      <c r="C65" s="93">
        <v>1</v>
      </c>
      <c r="D65" s="150" t="s">
        <v>236</v>
      </c>
      <c r="E65" s="97"/>
      <c r="F65" s="110"/>
      <c r="G65" s="109"/>
      <c r="H65" s="111"/>
      <c r="I65" s="110"/>
    </row>
    <row r="66" spans="1:9" ht="19.5" customHeight="1" x14ac:dyDescent="0.3">
      <c r="A66" s="96"/>
      <c r="B66" s="100"/>
      <c r="C66" s="93">
        <v>0</v>
      </c>
      <c r="D66" s="174" t="s">
        <v>93</v>
      </c>
      <c r="E66" s="97"/>
      <c r="F66" s="110"/>
      <c r="G66" s="109"/>
      <c r="H66" s="111"/>
      <c r="I66" s="110"/>
    </row>
    <row r="67" spans="1:9" ht="19.5" customHeight="1" x14ac:dyDescent="0.3">
      <c r="A67" s="96"/>
      <c r="B67" s="101"/>
      <c r="C67" s="269" t="s">
        <v>12</v>
      </c>
      <c r="D67" s="269"/>
      <c r="E67" s="128">
        <f>IF(E60&lt;0, "Salah Isi", IF(E60&lt;=4, E60, "Salah Isi"))</f>
        <v>4</v>
      </c>
      <c r="F67" s="110" t="s">
        <v>56</v>
      </c>
      <c r="G67" s="109"/>
      <c r="H67" s="111"/>
      <c r="I67" s="110"/>
    </row>
    <row r="68" spans="1:9" ht="15.75" customHeight="1" x14ac:dyDescent="0.3">
      <c r="A68" s="96"/>
      <c r="B68" s="96"/>
      <c r="C68" s="63"/>
      <c r="D68" s="63"/>
      <c r="F68" s="110"/>
      <c r="G68" s="109"/>
      <c r="H68" s="111"/>
      <c r="I68" s="110"/>
    </row>
    <row r="69" spans="1:9" ht="42.75" customHeight="1" x14ac:dyDescent="0.3">
      <c r="A69" s="116">
        <f>A60+1</f>
        <v>6</v>
      </c>
      <c r="B69" s="99" t="s">
        <v>83</v>
      </c>
      <c r="C69" s="341" t="s">
        <v>181</v>
      </c>
      <c r="D69" s="341"/>
      <c r="E69" s="95">
        <v>4</v>
      </c>
      <c r="F69" s="110"/>
      <c r="G69" s="336" t="s">
        <v>153</v>
      </c>
      <c r="H69" s="337"/>
      <c r="I69" s="338"/>
    </row>
    <row r="70" spans="1:9" ht="16.350000000000001" customHeight="1" x14ac:dyDescent="0.3">
      <c r="A70" s="96"/>
      <c r="B70" s="100"/>
      <c r="C70" s="93">
        <v>4</v>
      </c>
      <c r="D70" s="151" t="s">
        <v>242</v>
      </c>
      <c r="E70" s="97"/>
      <c r="F70" s="110"/>
      <c r="G70" s="158"/>
      <c r="H70" s="158"/>
      <c r="I70" s="158"/>
    </row>
    <row r="71" spans="1:9" ht="30.95" customHeight="1" x14ac:dyDescent="0.3">
      <c r="A71" s="96"/>
      <c r="B71" s="100"/>
      <c r="C71" s="93">
        <v>3</v>
      </c>
      <c r="D71" s="151" t="s">
        <v>243</v>
      </c>
      <c r="E71" s="97"/>
      <c r="F71" s="110"/>
      <c r="G71" s="158"/>
      <c r="H71" s="158"/>
      <c r="I71" s="158"/>
    </row>
    <row r="72" spans="1:9" ht="30" customHeight="1" x14ac:dyDescent="0.3">
      <c r="A72" s="96"/>
      <c r="B72" s="100"/>
      <c r="C72" s="93">
        <v>2</v>
      </c>
      <c r="D72" s="159" t="s">
        <v>244</v>
      </c>
      <c r="E72" s="97"/>
      <c r="F72" s="110"/>
      <c r="G72" s="109"/>
      <c r="H72" s="111"/>
      <c r="I72" s="110"/>
    </row>
    <row r="73" spans="1:9" ht="16.350000000000001" customHeight="1" x14ac:dyDescent="0.3">
      <c r="A73" s="96"/>
      <c r="B73" s="100"/>
      <c r="C73" s="93">
        <v>1</v>
      </c>
      <c r="D73" s="150" t="s">
        <v>100</v>
      </c>
      <c r="E73" s="97"/>
      <c r="F73" s="110"/>
      <c r="G73" s="109"/>
      <c r="H73" s="111"/>
      <c r="I73" s="110"/>
    </row>
    <row r="74" spans="1:9" ht="16.350000000000001" customHeight="1" x14ac:dyDescent="0.3">
      <c r="A74" s="96"/>
      <c r="B74" s="100"/>
      <c r="C74" s="93">
        <v>0</v>
      </c>
      <c r="D74" s="174" t="s">
        <v>182</v>
      </c>
      <c r="E74" s="97"/>
      <c r="F74" s="110"/>
      <c r="G74" s="109"/>
      <c r="H74" s="111"/>
      <c r="I74" s="110"/>
    </row>
    <row r="75" spans="1:9" ht="15.75" customHeight="1" x14ac:dyDescent="0.3">
      <c r="A75" s="96"/>
      <c r="B75" s="101"/>
      <c r="C75" s="269" t="s">
        <v>12</v>
      </c>
      <c r="D75" s="269"/>
      <c r="E75" s="128">
        <f>IF(OR(AND(E69&gt;0,E69&lt;2),E69&gt;4), "Salah Isi",E69)</f>
        <v>4</v>
      </c>
      <c r="F75" s="110" t="s">
        <v>56</v>
      </c>
      <c r="G75" s="109"/>
      <c r="H75" s="111"/>
      <c r="I75" s="110"/>
    </row>
    <row r="76" spans="1:9" ht="15.75" customHeight="1" x14ac:dyDescent="0.3">
      <c r="A76" s="96"/>
      <c r="B76" s="96"/>
      <c r="C76" s="63"/>
      <c r="D76" s="63"/>
      <c r="F76" s="110"/>
      <c r="G76" s="109"/>
      <c r="H76" s="111"/>
      <c r="I76" s="110"/>
    </row>
    <row r="77" spans="1:9" ht="30.75" customHeight="1" x14ac:dyDescent="0.3">
      <c r="A77" s="116">
        <f>A69+1</f>
        <v>7</v>
      </c>
      <c r="B77" s="175" t="s">
        <v>149</v>
      </c>
      <c r="C77" s="341" t="s">
        <v>150</v>
      </c>
      <c r="D77" s="341"/>
      <c r="E77" s="95">
        <v>4</v>
      </c>
      <c r="F77" s="110"/>
      <c r="G77" s="270" t="s">
        <v>154</v>
      </c>
      <c r="H77" s="270"/>
      <c r="I77" s="270"/>
    </row>
    <row r="78" spans="1:9" ht="43.5" customHeight="1" x14ac:dyDescent="0.3">
      <c r="A78" s="96"/>
      <c r="B78" s="100"/>
      <c r="C78" s="93">
        <v>4</v>
      </c>
      <c r="D78" s="159" t="s">
        <v>246</v>
      </c>
      <c r="E78" s="97"/>
      <c r="F78" s="110"/>
      <c r="G78" s="270"/>
      <c r="H78" s="270"/>
      <c r="I78" s="270"/>
    </row>
    <row r="79" spans="1:9" ht="29.1" customHeight="1" x14ac:dyDescent="0.3">
      <c r="A79" s="96"/>
      <c r="B79" s="100"/>
      <c r="C79" s="93">
        <v>3</v>
      </c>
      <c r="D79" s="198" t="s">
        <v>247</v>
      </c>
      <c r="E79" s="97"/>
      <c r="F79" s="110"/>
      <c r="G79" s="270"/>
      <c r="H79" s="270"/>
      <c r="I79" s="270"/>
    </row>
    <row r="80" spans="1:9" ht="28.5" customHeight="1" x14ac:dyDescent="0.3">
      <c r="A80" s="96"/>
      <c r="B80" s="100"/>
      <c r="C80" s="93">
        <v>2</v>
      </c>
      <c r="D80" s="198" t="s">
        <v>248</v>
      </c>
      <c r="E80" s="97"/>
      <c r="F80" s="110"/>
      <c r="G80" s="109"/>
      <c r="H80" s="111"/>
      <c r="I80" s="110"/>
    </row>
    <row r="81" spans="1:9" ht="16.350000000000001" customHeight="1" x14ac:dyDescent="0.3">
      <c r="A81" s="96"/>
      <c r="B81" s="100"/>
      <c r="C81" s="93">
        <v>1</v>
      </c>
      <c r="D81" s="174" t="s">
        <v>100</v>
      </c>
      <c r="E81" s="97"/>
      <c r="F81" s="110"/>
      <c r="G81" s="109"/>
      <c r="H81" s="111"/>
      <c r="I81" s="110"/>
    </row>
    <row r="82" spans="1:9" ht="16.350000000000001" customHeight="1" x14ac:dyDescent="0.3">
      <c r="A82" s="96"/>
      <c r="B82" s="100"/>
      <c r="C82" s="93">
        <v>0</v>
      </c>
      <c r="D82" s="174" t="s">
        <v>183</v>
      </c>
      <c r="E82" s="97"/>
      <c r="F82" s="110"/>
      <c r="G82" s="109"/>
      <c r="H82" s="111"/>
      <c r="I82" s="110"/>
    </row>
    <row r="83" spans="1:9" ht="15.75" customHeight="1" x14ac:dyDescent="0.3">
      <c r="A83" s="96"/>
      <c r="B83" s="101"/>
      <c r="C83" s="269" t="s">
        <v>12</v>
      </c>
      <c r="D83" s="269"/>
      <c r="E83" s="128">
        <f>IF(OR(AND(E77&gt;0,E77&lt;2),E77&gt;4), "Salah Isi",E77)</f>
        <v>4</v>
      </c>
      <c r="F83" s="110" t="s">
        <v>56</v>
      </c>
      <c r="G83" s="109"/>
      <c r="H83" s="111"/>
      <c r="I83" s="110"/>
    </row>
    <row r="84" spans="1:9" ht="15.75" customHeight="1" x14ac:dyDescent="0.3">
      <c r="A84" s="96"/>
      <c r="B84" s="96"/>
      <c r="C84" s="63"/>
      <c r="D84" s="63"/>
      <c r="F84" s="110"/>
      <c r="G84" s="109"/>
      <c r="H84" s="111"/>
      <c r="I84" s="110"/>
    </row>
    <row r="85" spans="1:9" ht="15.75" customHeight="1" x14ac:dyDescent="0.3">
      <c r="A85" s="116">
        <f>A77+1</f>
        <v>8</v>
      </c>
      <c r="B85" s="194" t="s">
        <v>205</v>
      </c>
      <c r="C85" s="268" t="s">
        <v>102</v>
      </c>
      <c r="D85" s="268"/>
      <c r="E85" s="95">
        <v>4</v>
      </c>
      <c r="F85" s="110"/>
      <c r="G85" s="281" t="s">
        <v>104</v>
      </c>
      <c r="H85" s="282"/>
      <c r="I85" s="283"/>
    </row>
    <row r="86" spans="1:9" ht="27.6" customHeight="1" x14ac:dyDescent="0.3">
      <c r="A86" s="96"/>
      <c r="B86" s="100"/>
      <c r="C86" s="93">
        <v>4</v>
      </c>
      <c r="D86" s="197" t="s">
        <v>252</v>
      </c>
      <c r="E86" s="97"/>
      <c r="F86" s="110"/>
      <c r="G86" s="342"/>
      <c r="H86" s="343"/>
      <c r="I86" s="344"/>
    </row>
    <row r="87" spans="1:9" ht="27.95" customHeight="1" x14ac:dyDescent="0.3">
      <c r="A87" s="96"/>
      <c r="B87" s="100"/>
      <c r="C87" s="93">
        <v>3</v>
      </c>
      <c r="D87" s="197" t="s">
        <v>253</v>
      </c>
      <c r="E87" s="97"/>
      <c r="F87" s="110"/>
      <c r="G87" s="284"/>
      <c r="H87" s="285"/>
      <c r="I87" s="286"/>
    </row>
    <row r="88" spans="1:9" ht="15" customHeight="1" x14ac:dyDescent="0.3">
      <c r="A88" s="96"/>
      <c r="B88" s="100"/>
      <c r="C88" s="93">
        <v>2</v>
      </c>
      <c r="D88" s="197" t="s">
        <v>250</v>
      </c>
      <c r="E88" s="97"/>
      <c r="F88" s="110"/>
      <c r="G88" s="109"/>
      <c r="H88" s="111"/>
      <c r="I88" s="110"/>
    </row>
    <row r="89" spans="1:9" ht="15.75" customHeight="1" x14ac:dyDescent="0.3">
      <c r="A89" s="96"/>
      <c r="B89" s="101"/>
      <c r="C89" s="269" t="s">
        <v>12</v>
      </c>
      <c r="D89" s="269"/>
      <c r="E89" s="128">
        <f>IF(E85&lt;2,"Salah Isi",IF(E85&lt;=4,E85,"Salah Isi"))</f>
        <v>4</v>
      </c>
      <c r="F89" s="110" t="s">
        <v>56</v>
      </c>
      <c r="G89" s="109"/>
      <c r="H89" s="111"/>
      <c r="I89" s="110"/>
    </row>
    <row r="90" spans="1:9" ht="15.75" customHeight="1" x14ac:dyDescent="0.3">
      <c r="A90" s="96"/>
      <c r="B90" s="96"/>
      <c r="C90" s="63"/>
      <c r="D90" s="63"/>
      <c r="F90" s="110"/>
      <c r="G90" s="109"/>
      <c r="H90" s="111"/>
      <c r="I90" s="110"/>
    </row>
    <row r="91" spans="1:9" ht="15.75" customHeight="1" x14ac:dyDescent="0.3">
      <c r="A91" s="116">
        <f>A85+1</f>
        <v>9</v>
      </c>
      <c r="B91" s="193" t="s">
        <v>206</v>
      </c>
      <c r="C91" s="268" t="s">
        <v>204</v>
      </c>
      <c r="D91" s="268"/>
      <c r="E91" s="95">
        <v>4</v>
      </c>
      <c r="F91" s="110"/>
      <c r="G91" s="270" t="s">
        <v>210</v>
      </c>
      <c r="H91" s="270"/>
      <c r="I91" s="270"/>
    </row>
    <row r="92" spans="1:9" ht="42.6" customHeight="1" x14ac:dyDescent="0.3">
      <c r="A92" s="96"/>
      <c r="B92" s="100"/>
      <c r="C92" s="93">
        <v>4</v>
      </c>
      <c r="D92" s="192" t="s">
        <v>270</v>
      </c>
      <c r="E92" s="97"/>
      <c r="F92" s="110"/>
      <c r="G92" s="270"/>
      <c r="H92" s="270"/>
      <c r="I92" s="270"/>
    </row>
    <row r="93" spans="1:9" ht="42.6" customHeight="1" x14ac:dyDescent="0.3">
      <c r="A93" s="96"/>
      <c r="B93" s="100"/>
      <c r="C93" s="93">
        <v>3</v>
      </c>
      <c r="D93" s="151" t="s">
        <v>271</v>
      </c>
      <c r="E93" s="97"/>
      <c r="F93" s="110"/>
      <c r="G93" s="195"/>
      <c r="H93" s="195"/>
      <c r="I93" s="195"/>
    </row>
    <row r="94" spans="1:9" ht="42.6" customHeight="1" x14ac:dyDescent="0.3">
      <c r="A94" s="96"/>
      <c r="B94" s="100"/>
      <c r="C94" s="93">
        <v>2</v>
      </c>
      <c r="D94" s="151" t="s">
        <v>272</v>
      </c>
      <c r="E94" s="97"/>
      <c r="F94" s="110"/>
      <c r="G94" s="109"/>
      <c r="H94" s="111"/>
      <c r="I94" s="110"/>
    </row>
    <row r="95" spans="1:9" ht="15.75" customHeight="1" x14ac:dyDescent="0.3">
      <c r="A95" s="96"/>
      <c r="B95" s="101"/>
      <c r="C95" s="269" t="s">
        <v>12</v>
      </c>
      <c r="D95" s="269"/>
      <c r="E95" s="128">
        <f>IF(E91&lt;2,"Salah Isi",IF(E91&lt;=4,E91,"Salah Isi"))</f>
        <v>4</v>
      </c>
      <c r="F95" s="110" t="s">
        <v>56</v>
      </c>
      <c r="G95" s="109"/>
      <c r="H95" s="111"/>
      <c r="I95" s="110"/>
    </row>
    <row r="96" spans="1:9" ht="15.75" customHeight="1" x14ac:dyDescent="0.3">
      <c r="A96" s="96"/>
      <c r="B96" s="96"/>
      <c r="C96" s="63"/>
      <c r="D96" s="63"/>
      <c r="F96" s="110"/>
      <c r="G96" s="109"/>
      <c r="H96" s="111"/>
      <c r="I96" s="110"/>
    </row>
    <row r="97" spans="1:9" ht="110.45" customHeight="1" x14ac:dyDescent="0.3">
      <c r="A97" s="116">
        <f>A91+1</f>
        <v>10</v>
      </c>
      <c r="B97" s="99" t="s">
        <v>42</v>
      </c>
      <c r="C97" s="328" t="s">
        <v>138</v>
      </c>
      <c r="D97" s="330"/>
      <c r="E97" s="119">
        <v>4</v>
      </c>
      <c r="F97" s="110"/>
      <c r="G97" s="336" t="s">
        <v>127</v>
      </c>
      <c r="H97" s="337"/>
      <c r="I97" s="338"/>
    </row>
    <row r="98" spans="1:9" ht="40.700000000000003" customHeight="1" x14ac:dyDescent="0.3">
      <c r="A98" s="92"/>
      <c r="B98" s="130"/>
      <c r="C98" s="122">
        <v>4</v>
      </c>
      <c r="D98" s="150" t="s">
        <v>94</v>
      </c>
      <c r="E98" s="141"/>
      <c r="F98" s="110"/>
      <c r="G98" s="123"/>
      <c r="H98" s="123"/>
      <c r="I98" s="123"/>
    </row>
    <row r="99" spans="1:9" ht="41.1" customHeight="1" x14ac:dyDescent="0.3">
      <c r="A99" s="92"/>
      <c r="B99" s="130"/>
      <c r="C99" s="122">
        <v>3</v>
      </c>
      <c r="D99" s="150" t="s">
        <v>95</v>
      </c>
      <c r="E99" s="141"/>
      <c r="F99" s="110"/>
      <c r="G99" s="123"/>
      <c r="H99" s="123"/>
      <c r="I99" s="123"/>
    </row>
    <row r="100" spans="1:9" ht="42.6" customHeight="1" x14ac:dyDescent="0.3">
      <c r="A100" s="92"/>
      <c r="B100" s="130"/>
      <c r="C100" s="122">
        <v>2</v>
      </c>
      <c r="D100" s="150" t="s">
        <v>96</v>
      </c>
      <c r="E100" s="141"/>
      <c r="F100" s="110"/>
      <c r="G100" s="123"/>
      <c r="H100" s="123"/>
      <c r="I100" s="123"/>
    </row>
    <row r="101" spans="1:9" ht="54" customHeight="1" x14ac:dyDescent="0.3">
      <c r="A101" s="92"/>
      <c r="B101" s="130"/>
      <c r="C101" s="122">
        <v>1</v>
      </c>
      <c r="D101" s="150" t="s">
        <v>97</v>
      </c>
      <c r="E101" s="141"/>
      <c r="F101" s="110"/>
      <c r="G101" s="123"/>
      <c r="H101" s="123"/>
      <c r="I101" s="123"/>
    </row>
    <row r="102" spans="1:9" ht="17.25" customHeight="1" x14ac:dyDescent="0.3">
      <c r="A102" s="92"/>
      <c r="B102" s="130"/>
      <c r="C102" s="125">
        <v>0</v>
      </c>
      <c r="D102" s="174" t="s">
        <v>98</v>
      </c>
      <c r="E102" s="141"/>
      <c r="F102" s="110"/>
      <c r="G102" s="123"/>
      <c r="H102" s="123"/>
      <c r="I102" s="123"/>
    </row>
    <row r="103" spans="1:9" ht="14.25" customHeight="1" x14ac:dyDescent="0.3">
      <c r="A103" s="92"/>
      <c r="B103" s="131"/>
      <c r="C103" s="324" t="s">
        <v>12</v>
      </c>
      <c r="D103" s="325"/>
      <c r="E103" s="142">
        <f>IF(OR(E97&gt;4,E97&lt;1), "Salah Isi", E97)</f>
        <v>4</v>
      </c>
      <c r="F103" s="110"/>
      <c r="G103" s="124"/>
      <c r="H103" s="111"/>
      <c r="I103" s="110"/>
    </row>
    <row r="104" spans="1:9" ht="18.75" customHeight="1" x14ac:dyDescent="0.3">
      <c r="A104" s="96"/>
      <c r="B104" s="96"/>
      <c r="C104" s="63"/>
      <c r="D104" s="63"/>
      <c r="F104" s="110"/>
      <c r="G104" s="109"/>
      <c r="H104" s="111"/>
      <c r="I104" s="110"/>
    </row>
    <row r="105" spans="1:9" ht="105" customHeight="1" x14ac:dyDescent="0.3">
      <c r="A105" s="116">
        <f>A97+1</f>
        <v>11</v>
      </c>
      <c r="B105" s="99" t="s">
        <v>43</v>
      </c>
      <c r="C105" s="328" t="s">
        <v>212</v>
      </c>
      <c r="D105" s="330"/>
      <c r="E105" s="119">
        <v>4</v>
      </c>
      <c r="F105" s="110"/>
      <c r="G105" s="336" t="s">
        <v>79</v>
      </c>
      <c r="H105" s="337"/>
      <c r="I105" s="338"/>
    </row>
    <row r="106" spans="1:9" ht="17.25" customHeight="1" x14ac:dyDescent="0.3">
      <c r="A106" s="92"/>
      <c r="B106" s="130"/>
      <c r="C106" s="122">
        <v>4</v>
      </c>
      <c r="D106" s="174" t="s">
        <v>58</v>
      </c>
      <c r="E106" s="141"/>
      <c r="F106" s="110"/>
      <c r="G106" s="123"/>
      <c r="H106" s="123"/>
      <c r="I106" s="123"/>
    </row>
    <row r="107" spans="1:9" ht="17.25" customHeight="1" x14ac:dyDescent="0.3">
      <c r="A107" s="92"/>
      <c r="B107" s="130"/>
      <c r="C107" s="122">
        <v>3</v>
      </c>
      <c r="D107" s="174" t="s">
        <v>59</v>
      </c>
      <c r="E107" s="141"/>
      <c r="F107" s="110"/>
      <c r="G107" s="123"/>
      <c r="H107" s="123"/>
      <c r="I107" s="123"/>
    </row>
    <row r="108" spans="1:9" ht="17.25" customHeight="1" x14ac:dyDescent="0.3">
      <c r="A108" s="92"/>
      <c r="B108" s="130"/>
      <c r="C108" s="122">
        <v>2</v>
      </c>
      <c r="D108" s="174" t="s">
        <v>60</v>
      </c>
      <c r="E108" s="141"/>
      <c r="F108" s="110"/>
      <c r="G108" s="123"/>
      <c r="H108" s="123"/>
      <c r="I108" s="123"/>
    </row>
    <row r="109" spans="1:9" ht="17.25" customHeight="1" x14ac:dyDescent="0.3">
      <c r="A109" s="92"/>
      <c r="B109" s="130"/>
      <c r="C109" s="122">
        <v>1</v>
      </c>
      <c r="D109" s="174" t="s">
        <v>61</v>
      </c>
      <c r="E109" s="141"/>
      <c r="F109" s="110"/>
      <c r="G109" s="123"/>
      <c r="H109" s="123"/>
      <c r="I109" s="123"/>
    </row>
    <row r="110" spans="1:9" ht="17.25" customHeight="1" x14ac:dyDescent="0.3">
      <c r="A110" s="92"/>
      <c r="B110" s="130"/>
      <c r="C110" s="125">
        <v>0</v>
      </c>
      <c r="D110" s="174" t="s">
        <v>99</v>
      </c>
      <c r="E110" s="141"/>
      <c r="F110" s="110"/>
      <c r="G110" s="123"/>
      <c r="H110" s="123"/>
      <c r="I110" s="123"/>
    </row>
    <row r="111" spans="1:9" ht="17.25" customHeight="1" x14ac:dyDescent="0.3">
      <c r="A111" s="92"/>
      <c r="B111" s="131"/>
      <c r="C111" s="331" t="s">
        <v>12</v>
      </c>
      <c r="D111" s="332"/>
      <c r="E111" s="142">
        <f>IF(OR(E105&gt;4,E105&lt;1), "Salah Isi", E105)</f>
        <v>4</v>
      </c>
      <c r="F111" s="110"/>
      <c r="G111" s="124"/>
      <c r="H111" s="111"/>
      <c r="I111" s="110"/>
    </row>
    <row r="112" spans="1:9" ht="18.75" customHeight="1" x14ac:dyDescent="0.3">
      <c r="A112" s="96"/>
      <c r="B112" s="96"/>
      <c r="C112" s="63"/>
      <c r="D112" s="63"/>
      <c r="F112" s="110"/>
      <c r="G112" s="109"/>
      <c r="H112" s="111"/>
      <c r="I112" s="110"/>
    </row>
    <row r="113" spans="1:9" ht="79.5" customHeight="1" x14ac:dyDescent="0.3">
      <c r="A113" s="116">
        <f>A105+1</f>
        <v>12</v>
      </c>
      <c r="B113" s="99" t="s">
        <v>33</v>
      </c>
      <c r="C113" s="328" t="s">
        <v>139</v>
      </c>
      <c r="D113" s="329"/>
      <c r="E113" s="119">
        <v>4</v>
      </c>
      <c r="F113" s="110"/>
      <c r="G113" s="336" t="s">
        <v>196</v>
      </c>
      <c r="H113" s="337"/>
      <c r="I113" s="338"/>
    </row>
    <row r="114" spans="1:9" ht="19.5" customHeight="1" x14ac:dyDescent="0.3">
      <c r="A114" s="94"/>
      <c r="B114" s="130"/>
      <c r="C114" s="93">
        <v>4</v>
      </c>
      <c r="D114" s="159" t="s">
        <v>130</v>
      </c>
      <c r="E114" s="120"/>
      <c r="F114" s="110"/>
      <c r="G114" s="109"/>
      <c r="H114" s="121"/>
      <c r="I114" s="110"/>
    </row>
    <row r="115" spans="1:9" ht="27.75" customHeight="1" x14ac:dyDescent="0.3">
      <c r="A115" s="94"/>
      <c r="B115" s="130"/>
      <c r="C115" s="93">
        <v>3</v>
      </c>
      <c r="D115" s="159" t="s">
        <v>131</v>
      </c>
      <c r="E115" s="120"/>
      <c r="F115" s="110"/>
      <c r="G115" s="109"/>
      <c r="H115" s="121"/>
      <c r="I115" s="110"/>
    </row>
    <row r="116" spans="1:9" ht="27.75" customHeight="1" x14ac:dyDescent="0.3">
      <c r="A116" s="94"/>
      <c r="B116" s="130"/>
      <c r="C116" s="93">
        <v>2</v>
      </c>
      <c r="D116" s="159" t="s">
        <v>132</v>
      </c>
      <c r="E116" s="120"/>
      <c r="F116" s="110"/>
      <c r="G116" s="109"/>
      <c r="H116" s="121"/>
      <c r="I116" s="110"/>
    </row>
    <row r="117" spans="1:9" ht="42.75" customHeight="1" x14ac:dyDescent="0.3">
      <c r="A117" s="94"/>
      <c r="B117" s="130"/>
      <c r="C117" s="93">
        <v>1</v>
      </c>
      <c r="D117" s="159" t="s">
        <v>133</v>
      </c>
      <c r="E117" s="120"/>
      <c r="F117" s="110"/>
      <c r="G117" s="109"/>
      <c r="H117" s="121"/>
      <c r="I117" s="110"/>
    </row>
    <row r="118" spans="1:9" ht="27.75" customHeight="1" x14ac:dyDescent="0.3">
      <c r="A118" s="94"/>
      <c r="B118" s="130"/>
      <c r="C118" s="93">
        <v>0</v>
      </c>
      <c r="D118" s="159" t="s">
        <v>134</v>
      </c>
      <c r="E118" s="120"/>
      <c r="F118" s="110"/>
      <c r="G118" s="109"/>
      <c r="H118" s="121"/>
      <c r="I118" s="110"/>
    </row>
    <row r="119" spans="1:9" ht="18.75" customHeight="1" x14ac:dyDescent="0.3">
      <c r="A119" s="94"/>
      <c r="B119" s="131"/>
      <c r="C119" s="269" t="s">
        <v>12</v>
      </c>
      <c r="D119" s="269"/>
      <c r="E119" s="98">
        <f>IF(OR(E113&gt;4,E113&lt;1), "Salah Isi", E113)</f>
        <v>4</v>
      </c>
      <c r="F119" s="110"/>
      <c r="G119" s="109"/>
      <c r="H119" s="111"/>
      <c r="I119" s="110"/>
    </row>
    <row r="120" spans="1:9" ht="18.75" customHeight="1" x14ac:dyDescent="0.3">
      <c r="A120" s="94"/>
      <c r="B120" s="160"/>
      <c r="C120" s="161"/>
      <c r="D120" s="161"/>
      <c r="E120" s="162"/>
      <c r="F120" s="110"/>
      <c r="G120" s="109"/>
      <c r="H120" s="111"/>
      <c r="I120" s="110"/>
    </row>
    <row r="121" spans="1:9" ht="18.75" customHeight="1" x14ac:dyDescent="0.3">
      <c r="A121" s="76">
        <f>A113+1</f>
        <v>13</v>
      </c>
      <c r="B121" s="141" t="s">
        <v>106</v>
      </c>
      <c r="C121" s="339" t="s">
        <v>107</v>
      </c>
      <c r="D121" s="339"/>
      <c r="E121" s="126">
        <f>AVERAGE(E127,E133,E139,E141)</f>
        <v>4</v>
      </c>
      <c r="F121" s="110"/>
      <c r="G121" s="340" t="s">
        <v>128</v>
      </c>
      <c r="H121" s="340"/>
      <c r="I121" s="340"/>
    </row>
    <row r="122" spans="1:9" ht="18" customHeight="1" x14ac:dyDescent="0.3">
      <c r="A122" s="42"/>
      <c r="B122" s="133" t="s">
        <v>62</v>
      </c>
      <c r="C122" s="272" t="s">
        <v>71</v>
      </c>
      <c r="D122" s="273"/>
      <c r="E122" s="59"/>
      <c r="F122" s="63"/>
      <c r="G122" s="340"/>
      <c r="H122" s="340"/>
      <c r="I122" s="340"/>
    </row>
    <row r="123" spans="1:9" ht="18" customHeight="1" x14ac:dyDescent="0.3">
      <c r="A123" s="76"/>
      <c r="B123" s="76"/>
      <c r="C123" s="87"/>
      <c r="D123" s="88" t="s">
        <v>72</v>
      </c>
      <c r="E123" s="64">
        <v>400</v>
      </c>
      <c r="F123" s="63"/>
      <c r="G123" s="340"/>
      <c r="H123" s="340"/>
      <c r="I123" s="340"/>
    </row>
    <row r="124" spans="1:9" ht="18" customHeight="1" x14ac:dyDescent="0.3">
      <c r="A124" s="76"/>
      <c r="B124" s="76"/>
      <c r="C124" s="87"/>
      <c r="D124" s="88" t="s">
        <v>38</v>
      </c>
      <c r="E124" s="64">
        <v>340</v>
      </c>
      <c r="F124" s="63"/>
      <c r="G124" s="340"/>
      <c r="H124" s="340"/>
      <c r="I124" s="340"/>
    </row>
    <row r="125" spans="1:9" ht="18" customHeight="1" x14ac:dyDescent="0.3">
      <c r="A125" s="76"/>
      <c r="B125" s="76"/>
      <c r="C125" s="87"/>
      <c r="D125" s="88" t="s">
        <v>40</v>
      </c>
      <c r="E125" s="79">
        <f>IF(E124=0,0,E123/E124)</f>
        <v>1.1764705882352942</v>
      </c>
      <c r="F125" s="63"/>
      <c r="G125" s="340"/>
      <c r="H125" s="340"/>
      <c r="I125" s="340"/>
    </row>
    <row r="126" spans="1:9" ht="18" customHeight="1" x14ac:dyDescent="0.3">
      <c r="A126" s="76"/>
      <c r="B126" s="76"/>
      <c r="C126" s="87"/>
      <c r="D126" s="88" t="s">
        <v>35</v>
      </c>
      <c r="E126" s="64" t="s">
        <v>37</v>
      </c>
      <c r="F126" s="63"/>
      <c r="G126" s="109"/>
      <c r="H126" s="121"/>
      <c r="I126" s="110"/>
    </row>
    <row r="127" spans="1:9" ht="17.45" customHeight="1" x14ac:dyDescent="0.3">
      <c r="A127" s="75"/>
      <c r="B127" s="134"/>
      <c r="C127" s="279" t="s">
        <v>12</v>
      </c>
      <c r="D127" s="280"/>
      <c r="E127" s="135">
        <f>IF(AND(E125&gt;1,E126="SD"),4,IF(AND(E125&gt;1,E126="SW"),3,IF(E125=1,2.5,IF(0&lt;E125&lt;1,1,0))))</f>
        <v>4</v>
      </c>
      <c r="F127" s="63"/>
      <c r="G127" s="109"/>
      <c r="H127" s="121"/>
      <c r="I127" s="110"/>
    </row>
    <row r="128" spans="1:9" ht="18" customHeight="1" x14ac:dyDescent="0.3">
      <c r="A128" s="76"/>
      <c r="B128" s="133" t="s">
        <v>63</v>
      </c>
      <c r="C128" s="272" t="s">
        <v>70</v>
      </c>
      <c r="D128" s="273"/>
      <c r="E128" s="59"/>
      <c r="F128" s="63"/>
      <c r="G128" s="109"/>
      <c r="H128" s="121"/>
      <c r="I128" s="110"/>
    </row>
    <row r="129" spans="1:9" ht="18" customHeight="1" x14ac:dyDescent="0.3">
      <c r="A129" s="76"/>
      <c r="B129" s="76"/>
      <c r="C129" s="87"/>
      <c r="D129" s="88" t="s">
        <v>73</v>
      </c>
      <c r="E129" s="64">
        <v>185.5</v>
      </c>
      <c r="F129" s="63"/>
      <c r="G129" s="109"/>
      <c r="H129" s="121"/>
      <c r="I129" s="110"/>
    </row>
    <row r="130" spans="1:9" ht="18" customHeight="1" x14ac:dyDescent="0.3">
      <c r="A130" s="76"/>
      <c r="B130" s="76"/>
      <c r="C130" s="87"/>
      <c r="D130" s="88" t="s">
        <v>38</v>
      </c>
      <c r="E130" s="64">
        <v>46</v>
      </c>
      <c r="F130" s="63"/>
      <c r="G130" s="109"/>
      <c r="H130" s="121"/>
      <c r="I130" s="110"/>
    </row>
    <row r="131" spans="1:9" ht="18" customHeight="1" x14ac:dyDescent="0.3">
      <c r="A131" s="76"/>
      <c r="B131" s="76"/>
      <c r="C131" s="87"/>
      <c r="D131" s="88" t="s">
        <v>39</v>
      </c>
      <c r="E131" s="79">
        <f>IF(E130=0,0,E129/E130)</f>
        <v>4.0326086956521738</v>
      </c>
      <c r="F131" s="63"/>
      <c r="G131" s="109"/>
      <c r="H131" s="121"/>
      <c r="I131" s="110"/>
    </row>
    <row r="132" spans="1:9" ht="18" customHeight="1" x14ac:dyDescent="0.3">
      <c r="A132" s="76"/>
      <c r="B132" s="76"/>
      <c r="C132" s="87"/>
      <c r="D132" s="88" t="s">
        <v>35</v>
      </c>
      <c r="E132" s="64" t="s">
        <v>37</v>
      </c>
      <c r="F132" s="63"/>
      <c r="G132" s="109"/>
      <c r="H132" s="121"/>
      <c r="I132" s="110"/>
    </row>
    <row r="133" spans="1:9" ht="17.45" customHeight="1" x14ac:dyDescent="0.3">
      <c r="A133" s="75"/>
      <c r="B133" s="134"/>
      <c r="C133" s="279" t="s">
        <v>12</v>
      </c>
      <c r="D133" s="280"/>
      <c r="E133" s="135">
        <f>IF(AND(E131&gt;4,E132="SD"),4,IF(AND(E131&gt;4,E132="SW"),3,IF(E131=4,2.5,IF(0&lt;E131&lt;4,1,0))))</f>
        <v>4</v>
      </c>
      <c r="F133" s="63"/>
      <c r="G133" s="109"/>
      <c r="H133" s="121"/>
      <c r="I133" s="110"/>
    </row>
    <row r="134" spans="1:9" ht="16.5" customHeight="1" x14ac:dyDescent="0.3">
      <c r="A134" s="76"/>
      <c r="B134" s="133" t="s">
        <v>64</v>
      </c>
      <c r="C134" s="272" t="s">
        <v>69</v>
      </c>
      <c r="D134" s="273"/>
      <c r="E134" s="59"/>
      <c r="F134" s="63"/>
      <c r="G134" s="109"/>
      <c r="H134" s="121"/>
      <c r="I134" s="110"/>
    </row>
    <row r="135" spans="1:9" x14ac:dyDescent="0.3">
      <c r="A135" s="76"/>
      <c r="B135" s="76"/>
      <c r="C135" s="87"/>
      <c r="D135" s="88" t="s">
        <v>74</v>
      </c>
      <c r="E135" s="64">
        <v>207</v>
      </c>
      <c r="F135" s="63"/>
      <c r="G135" s="109"/>
      <c r="H135" s="121"/>
      <c r="I135" s="110"/>
    </row>
    <row r="136" spans="1:9" x14ac:dyDescent="0.3">
      <c r="A136" s="76"/>
      <c r="B136" s="76"/>
      <c r="C136" s="87"/>
      <c r="D136" s="88" t="s">
        <v>38</v>
      </c>
      <c r="E136" s="64">
        <v>51</v>
      </c>
      <c r="F136" s="63"/>
      <c r="G136" s="109"/>
      <c r="H136" s="121"/>
      <c r="I136" s="110"/>
    </row>
    <row r="137" spans="1:9" x14ac:dyDescent="0.3">
      <c r="A137" s="76"/>
      <c r="B137" s="76"/>
      <c r="C137" s="87"/>
      <c r="D137" s="88" t="s">
        <v>41</v>
      </c>
      <c r="E137" s="79">
        <f>IF(E136=0,0,E135/E136)</f>
        <v>4.0588235294117645</v>
      </c>
      <c r="F137" s="63"/>
      <c r="G137" s="109"/>
      <c r="H137" s="121"/>
      <c r="I137" s="110"/>
    </row>
    <row r="138" spans="1:9" x14ac:dyDescent="0.3">
      <c r="A138" s="76"/>
      <c r="B138" s="76"/>
      <c r="C138" s="87"/>
      <c r="D138" s="88" t="s">
        <v>35</v>
      </c>
      <c r="E138" s="64" t="s">
        <v>37</v>
      </c>
      <c r="F138" s="63"/>
      <c r="G138" s="109"/>
      <c r="H138" s="121"/>
      <c r="I138" s="110"/>
    </row>
    <row r="139" spans="1:9" x14ac:dyDescent="0.3">
      <c r="A139" s="75"/>
      <c r="B139" s="134"/>
      <c r="C139" s="279" t="s">
        <v>12</v>
      </c>
      <c r="D139" s="280"/>
      <c r="E139" s="135">
        <f>IF(AND(E137&gt;4,E138="SD"),4,IF(AND(E137&gt;4,E138="SW"),3,IF(E137=4,2.5,IF(0&lt;E137&lt;4,1,0))))</f>
        <v>4</v>
      </c>
      <c r="F139" s="63"/>
      <c r="G139" s="109"/>
      <c r="H139" s="121"/>
      <c r="I139" s="110"/>
    </row>
    <row r="140" spans="1:9" ht="16.5" customHeight="1" x14ac:dyDescent="0.3">
      <c r="A140" s="75"/>
      <c r="B140" s="133" t="s">
        <v>65</v>
      </c>
      <c r="C140" s="272" t="s">
        <v>75</v>
      </c>
      <c r="D140" s="273"/>
      <c r="E140" s="64">
        <v>300</v>
      </c>
      <c r="F140" s="63"/>
      <c r="G140" s="109"/>
      <c r="H140" s="121"/>
      <c r="I140" s="110"/>
    </row>
    <row r="141" spans="1:9" x14ac:dyDescent="0.3">
      <c r="A141" s="75"/>
      <c r="B141" s="134"/>
      <c r="C141" s="279" t="s">
        <v>12</v>
      </c>
      <c r="D141" s="280"/>
      <c r="E141" s="126">
        <f>IF(E140&gt;=300,4,IF(AND(E140&gt;0,E140&lt;300),(0.01*E140)))</f>
        <v>4</v>
      </c>
      <c r="F141" s="63"/>
      <c r="G141" s="109"/>
      <c r="H141" s="121"/>
      <c r="I141" s="110"/>
    </row>
    <row r="142" spans="1:9" x14ac:dyDescent="0.3">
      <c r="A142" s="102"/>
      <c r="B142" s="132"/>
      <c r="C142" s="65"/>
      <c r="D142" s="65"/>
      <c r="E142" s="60"/>
      <c r="F142" s="63"/>
      <c r="G142" s="62"/>
      <c r="H142" s="129"/>
      <c r="I142" s="63"/>
    </row>
    <row r="143" spans="1:9" ht="17.850000000000001" customHeight="1" x14ac:dyDescent="0.3">
      <c r="A143" s="75">
        <f>A121+1</f>
        <v>14</v>
      </c>
      <c r="B143" s="133" t="s">
        <v>66</v>
      </c>
      <c r="C143" s="272" t="s">
        <v>151</v>
      </c>
      <c r="D143" s="273"/>
      <c r="E143" s="64">
        <v>4</v>
      </c>
      <c r="F143" s="63"/>
      <c r="G143" s="271" t="s">
        <v>155</v>
      </c>
      <c r="H143" s="271"/>
      <c r="I143" s="271"/>
    </row>
    <row r="144" spans="1:9" ht="39" customHeight="1" x14ac:dyDescent="0.3">
      <c r="A144" s="75"/>
      <c r="B144" s="75"/>
      <c r="C144" s="73">
        <v>4</v>
      </c>
      <c r="D144" s="166" t="s">
        <v>185</v>
      </c>
      <c r="E144" s="59"/>
      <c r="F144" s="63"/>
      <c r="G144" s="271"/>
      <c r="H144" s="271"/>
      <c r="I144" s="271"/>
    </row>
    <row r="145" spans="1:9" ht="39" customHeight="1" x14ac:dyDescent="0.3">
      <c r="A145" s="75"/>
      <c r="B145" s="75"/>
      <c r="C145" s="73">
        <v>3</v>
      </c>
      <c r="D145" s="173" t="s">
        <v>186</v>
      </c>
      <c r="E145" s="59"/>
      <c r="F145" s="63"/>
      <c r="G145" s="62"/>
      <c r="H145" s="129"/>
      <c r="I145" s="63"/>
    </row>
    <row r="146" spans="1:9" ht="27" customHeight="1" x14ac:dyDescent="0.3">
      <c r="A146" s="75"/>
      <c r="B146" s="75"/>
      <c r="C146" s="73">
        <v>2</v>
      </c>
      <c r="D146" s="179" t="s">
        <v>187</v>
      </c>
      <c r="E146" s="59"/>
      <c r="F146" s="63"/>
      <c r="G146" s="62"/>
      <c r="H146" s="63"/>
      <c r="I146" s="63"/>
    </row>
    <row r="147" spans="1:9" ht="15.75" customHeight="1" x14ac:dyDescent="0.3">
      <c r="A147" s="75"/>
      <c r="B147" s="75"/>
      <c r="C147" s="73">
        <v>1</v>
      </c>
      <c r="D147" s="179" t="s">
        <v>100</v>
      </c>
      <c r="E147" s="59"/>
      <c r="F147" s="63"/>
      <c r="G147" s="62"/>
      <c r="H147" s="63"/>
      <c r="I147" s="63"/>
    </row>
    <row r="148" spans="1:9" ht="15.75" customHeight="1" x14ac:dyDescent="0.3">
      <c r="A148" s="118"/>
      <c r="B148" s="75"/>
      <c r="C148" s="73">
        <v>0</v>
      </c>
      <c r="D148" s="180" t="s">
        <v>184</v>
      </c>
      <c r="E148" s="59"/>
      <c r="F148" s="63"/>
      <c r="G148" s="62"/>
      <c r="H148" s="63"/>
      <c r="I148" s="63"/>
    </row>
    <row r="149" spans="1:9" ht="15.75" customHeight="1" x14ac:dyDescent="0.3">
      <c r="A149" s="75"/>
      <c r="B149" s="134"/>
      <c r="C149" s="326" t="s">
        <v>12</v>
      </c>
      <c r="D149" s="327"/>
      <c r="E149" s="126">
        <f>IF(OR(AND(E143&gt;0,E143&lt;2),E143&gt;4), "Salah Isi",E143)</f>
        <v>4</v>
      </c>
      <c r="F149" s="63"/>
      <c r="G149" s="51"/>
      <c r="H149" s="63"/>
      <c r="I149" s="63"/>
    </row>
    <row r="150" spans="1:9" x14ac:dyDescent="0.3">
      <c r="A150" s="102"/>
      <c r="B150" s="132"/>
      <c r="C150" s="65"/>
      <c r="D150" s="65"/>
      <c r="E150" s="60"/>
      <c r="F150" s="63"/>
      <c r="G150" s="62"/>
      <c r="H150" s="129"/>
      <c r="I150" s="63"/>
    </row>
    <row r="151" spans="1:9" ht="30.6" customHeight="1" x14ac:dyDescent="0.3">
      <c r="A151" s="75">
        <f>A143+1</f>
        <v>15</v>
      </c>
      <c r="B151" s="107" t="s">
        <v>67</v>
      </c>
      <c r="C151" s="274" t="s">
        <v>152</v>
      </c>
      <c r="D151" s="275"/>
      <c r="E151" s="64">
        <v>4</v>
      </c>
      <c r="F151" s="63"/>
      <c r="G151" s="276" t="s">
        <v>80</v>
      </c>
      <c r="H151" s="277"/>
      <c r="I151" s="278"/>
    </row>
    <row r="152" spans="1:9" ht="39.75" customHeight="1" x14ac:dyDescent="0.3">
      <c r="A152" s="75"/>
      <c r="B152" s="75"/>
      <c r="C152" s="73">
        <v>4</v>
      </c>
      <c r="D152" s="149" t="s">
        <v>189</v>
      </c>
      <c r="E152" s="59"/>
      <c r="F152" s="63"/>
      <c r="G152" s="63"/>
      <c r="H152" s="129"/>
      <c r="I152" s="63"/>
    </row>
    <row r="153" spans="1:9" ht="40.35" customHeight="1" x14ac:dyDescent="0.3">
      <c r="A153" s="75"/>
      <c r="B153" s="75"/>
      <c r="C153" s="73">
        <v>3</v>
      </c>
      <c r="D153" s="173" t="s">
        <v>190</v>
      </c>
      <c r="E153" s="59"/>
      <c r="F153" s="63"/>
      <c r="G153" s="63"/>
      <c r="H153" s="129"/>
      <c r="I153" s="63"/>
    </row>
    <row r="154" spans="1:9" ht="27.75" customHeight="1" x14ac:dyDescent="0.3">
      <c r="A154" s="75"/>
      <c r="B154" s="75"/>
      <c r="C154" s="73">
        <v>2</v>
      </c>
      <c r="D154" s="173" t="s">
        <v>188</v>
      </c>
      <c r="E154" s="59"/>
      <c r="F154" s="63"/>
      <c r="G154" s="63"/>
      <c r="H154" s="129"/>
      <c r="I154" s="63"/>
    </row>
    <row r="155" spans="1:9" ht="19.7" customHeight="1" x14ac:dyDescent="0.3">
      <c r="A155" s="75"/>
      <c r="B155" s="75"/>
      <c r="C155" s="73">
        <v>1</v>
      </c>
      <c r="D155" s="172" t="s">
        <v>100</v>
      </c>
      <c r="E155" s="59"/>
      <c r="F155" s="63"/>
      <c r="G155" s="63"/>
      <c r="H155" s="129"/>
      <c r="I155" s="63"/>
    </row>
    <row r="156" spans="1:9" ht="20.85" customHeight="1" x14ac:dyDescent="0.3">
      <c r="A156" s="118"/>
      <c r="B156" s="75"/>
      <c r="C156" s="73">
        <v>0</v>
      </c>
      <c r="D156" s="172" t="s">
        <v>191</v>
      </c>
      <c r="E156" s="59"/>
      <c r="F156" s="63"/>
      <c r="G156" s="62"/>
      <c r="H156" s="129"/>
      <c r="I156" s="63"/>
    </row>
    <row r="157" spans="1:9" x14ac:dyDescent="0.3">
      <c r="A157" s="75"/>
      <c r="B157" s="134"/>
      <c r="C157" s="326" t="s">
        <v>12</v>
      </c>
      <c r="D157" s="327"/>
      <c r="E157" s="126">
        <f>IF(OR(AND(E151&gt;0,E151&lt;2),E151&gt;4), "Salah Isi",E151)</f>
        <v>4</v>
      </c>
      <c r="F157" s="63"/>
      <c r="G157" s="51"/>
      <c r="H157" s="129"/>
      <c r="I157" s="63"/>
    </row>
    <row r="158" spans="1:9" x14ac:dyDescent="0.3">
      <c r="A158" s="102"/>
      <c r="B158" s="132"/>
      <c r="C158" s="65"/>
      <c r="D158" s="65"/>
      <c r="E158" s="60"/>
      <c r="F158" s="63"/>
      <c r="G158" s="62"/>
      <c r="H158" s="129"/>
      <c r="I158" s="63"/>
    </row>
    <row r="159" spans="1:9" ht="65.25" customHeight="1" x14ac:dyDescent="0.3">
      <c r="A159" s="75">
        <f>A151+1</f>
        <v>16</v>
      </c>
      <c r="B159" s="138" t="s">
        <v>68</v>
      </c>
      <c r="C159" s="274" t="s">
        <v>105</v>
      </c>
      <c r="D159" s="275"/>
      <c r="E159" s="64">
        <v>4</v>
      </c>
      <c r="F159" s="63"/>
      <c r="G159" s="271" t="s">
        <v>81</v>
      </c>
      <c r="H159" s="271"/>
      <c r="I159" s="271"/>
    </row>
    <row r="160" spans="1:9" ht="51" x14ac:dyDescent="0.3">
      <c r="A160" s="75"/>
      <c r="B160" s="77"/>
      <c r="C160" s="145">
        <v>4</v>
      </c>
      <c r="D160" s="151" t="s">
        <v>135</v>
      </c>
      <c r="E160" s="163"/>
      <c r="F160" s="63"/>
      <c r="G160" s="66"/>
      <c r="H160" s="66"/>
      <c r="I160" s="66"/>
    </row>
    <row r="161" spans="1:9" ht="51" x14ac:dyDescent="0.3">
      <c r="A161" s="75"/>
      <c r="B161" s="77"/>
      <c r="C161" s="145">
        <v>3</v>
      </c>
      <c r="D161" s="151" t="s">
        <v>136</v>
      </c>
      <c r="E161" s="163"/>
      <c r="F161" s="63"/>
      <c r="G161" s="66"/>
      <c r="H161" s="66"/>
      <c r="I161" s="66"/>
    </row>
    <row r="162" spans="1:9" ht="41.25" customHeight="1" x14ac:dyDescent="0.3">
      <c r="A162" s="75"/>
      <c r="B162" s="77"/>
      <c r="C162" s="145">
        <v>2</v>
      </c>
      <c r="D162" s="151" t="s">
        <v>137</v>
      </c>
      <c r="E162" s="163"/>
      <c r="F162" s="63"/>
      <c r="G162" s="63"/>
      <c r="H162" s="129"/>
      <c r="I162" s="63"/>
    </row>
    <row r="163" spans="1:9" x14ac:dyDescent="0.3">
      <c r="A163" s="118"/>
      <c r="B163" s="77"/>
      <c r="C163" s="145">
        <v>1</v>
      </c>
      <c r="D163" s="159" t="s">
        <v>100</v>
      </c>
      <c r="E163" s="163"/>
      <c r="F163" s="63"/>
      <c r="G163" s="67"/>
      <c r="H163" s="129"/>
      <c r="I163" s="63"/>
    </row>
    <row r="164" spans="1:9" x14ac:dyDescent="0.3">
      <c r="A164" s="118"/>
      <c r="B164" s="77"/>
      <c r="C164" s="146">
        <v>0</v>
      </c>
      <c r="D164" s="151" t="s">
        <v>101</v>
      </c>
      <c r="E164" s="164"/>
      <c r="F164" s="63"/>
      <c r="G164" s="67"/>
      <c r="H164" s="129"/>
      <c r="I164" s="63"/>
    </row>
    <row r="165" spans="1:9" x14ac:dyDescent="0.3">
      <c r="A165" s="75"/>
      <c r="B165" s="134"/>
      <c r="C165" s="147" t="s">
        <v>12</v>
      </c>
      <c r="D165" s="148"/>
      <c r="E165" s="181">
        <f>IF(OR(AND(E159&gt;0,E159&lt;2),E159&gt;4), "Salah Isi",E159)</f>
        <v>4</v>
      </c>
      <c r="G165" s="67"/>
    </row>
    <row r="166" spans="1:9" ht="17.25" thickBot="1" x14ac:dyDescent="0.35">
      <c r="A166" s="102"/>
      <c r="B166" s="112"/>
      <c r="C166" s="63"/>
      <c r="D166" s="63"/>
      <c r="G166" s="62"/>
    </row>
    <row r="167" spans="1:9" ht="16.5" customHeight="1" thickBot="1" x14ac:dyDescent="0.35">
      <c r="A167" s="136"/>
      <c r="B167" s="137"/>
      <c r="C167" s="74" t="s">
        <v>28</v>
      </c>
      <c r="D167" s="80"/>
      <c r="E167" s="78"/>
    </row>
    <row r="168" spans="1:9" ht="16.5" customHeight="1" x14ac:dyDescent="0.3">
      <c r="A168" s="102"/>
      <c r="B168" s="137"/>
      <c r="C168" s="316" t="s">
        <v>82</v>
      </c>
      <c r="D168" s="316"/>
      <c r="E168" s="317"/>
    </row>
    <row r="169" spans="1:9" x14ac:dyDescent="0.3">
      <c r="A169" s="102"/>
      <c r="B169" s="137"/>
      <c r="C169" s="318"/>
      <c r="D169" s="318"/>
      <c r="E169" s="319"/>
    </row>
    <row r="170" spans="1:9" x14ac:dyDescent="0.3">
      <c r="A170" s="102"/>
      <c r="B170" s="137"/>
      <c r="C170" s="318"/>
      <c r="D170" s="318"/>
      <c r="E170" s="319"/>
    </row>
    <row r="171" spans="1:9" x14ac:dyDescent="0.3">
      <c r="A171" s="102"/>
      <c r="B171" s="137"/>
      <c r="C171" s="318"/>
      <c r="D171" s="318"/>
      <c r="E171" s="319"/>
    </row>
    <row r="172" spans="1:9" x14ac:dyDescent="0.3">
      <c r="A172" s="102"/>
      <c r="B172" s="137"/>
      <c r="C172" s="318"/>
      <c r="D172" s="318"/>
      <c r="E172" s="319"/>
    </row>
    <row r="173" spans="1:9" x14ac:dyDescent="0.3">
      <c r="A173" s="102"/>
      <c r="B173" s="137"/>
      <c r="C173" s="318"/>
      <c r="D173" s="318"/>
      <c r="E173" s="319"/>
    </row>
    <row r="174" spans="1:9" ht="17.25" thickBot="1" x14ac:dyDescent="0.35">
      <c r="A174" s="102"/>
      <c r="B174" s="137"/>
      <c r="C174" s="320"/>
      <c r="D174" s="320"/>
      <c r="E174" s="321"/>
    </row>
    <row r="180" spans="27:27" x14ac:dyDescent="0.3">
      <c r="AA180" s="42" t="s">
        <v>48</v>
      </c>
    </row>
    <row r="181" spans="27:27" x14ac:dyDescent="0.3">
      <c r="AA181" s="42" t="s">
        <v>49</v>
      </c>
    </row>
    <row r="182" spans="27:27" x14ac:dyDescent="0.3">
      <c r="AA182" s="42" t="s">
        <v>163</v>
      </c>
    </row>
    <row r="183" spans="27:27" x14ac:dyDescent="0.3">
      <c r="AA183" s="42" t="s">
        <v>164</v>
      </c>
    </row>
    <row r="213" spans="6:6" x14ac:dyDescent="0.3">
      <c r="F213" s="42" t="s">
        <v>37</v>
      </c>
    </row>
    <row r="214" spans="6:6" x14ac:dyDescent="0.3">
      <c r="F214" s="42" t="s">
        <v>36</v>
      </c>
    </row>
  </sheetData>
  <sheetProtection formatCells="0" selectLockedCells="1" selectUnlockedCells="1"/>
  <mergeCells count="82">
    <mergeCell ref="G60:I60"/>
    <mergeCell ref="G69:I69"/>
    <mergeCell ref="C121:D121"/>
    <mergeCell ref="G121:I125"/>
    <mergeCell ref="C77:D77"/>
    <mergeCell ref="C83:D83"/>
    <mergeCell ref="G113:I113"/>
    <mergeCell ref="G105:I105"/>
    <mergeCell ref="G97:I97"/>
    <mergeCell ref="C85:D85"/>
    <mergeCell ref="G85:I87"/>
    <mergeCell ref="C89:D89"/>
    <mergeCell ref="C61:D61"/>
    <mergeCell ref="C69:D69"/>
    <mergeCell ref="C75:D75"/>
    <mergeCell ref="G77:I79"/>
    <mergeCell ref="C168:E174"/>
    <mergeCell ref="C52:D52"/>
    <mergeCell ref="C58:D58"/>
    <mergeCell ref="C44:D44"/>
    <mergeCell ref="C50:D50"/>
    <mergeCell ref="C103:D103"/>
    <mergeCell ref="C157:D157"/>
    <mergeCell ref="C151:D151"/>
    <mergeCell ref="C60:D60"/>
    <mergeCell ref="C67:D67"/>
    <mergeCell ref="C113:D113"/>
    <mergeCell ref="C119:D119"/>
    <mergeCell ref="C105:D105"/>
    <mergeCell ref="C111:D111"/>
    <mergeCell ref="C97:D97"/>
    <mergeCell ref="C149:D149"/>
    <mergeCell ref="D1:I1"/>
    <mergeCell ref="D2:I2"/>
    <mergeCell ref="A11:C11"/>
    <mergeCell ref="A3:D3"/>
    <mergeCell ref="A4:C4"/>
    <mergeCell ref="A5:C5"/>
    <mergeCell ref="A6:C6"/>
    <mergeCell ref="A7:C7"/>
    <mergeCell ref="A8:C8"/>
    <mergeCell ref="A10:C10"/>
    <mergeCell ref="A12:C12"/>
    <mergeCell ref="A13:C13"/>
    <mergeCell ref="G15:I15"/>
    <mergeCell ref="C26:D26"/>
    <mergeCell ref="C17:D17"/>
    <mergeCell ref="C15:D15"/>
    <mergeCell ref="C25:D25"/>
    <mergeCell ref="C19:D19"/>
    <mergeCell ref="C23:D23"/>
    <mergeCell ref="C18:D18"/>
    <mergeCell ref="C16:D16"/>
    <mergeCell ref="C20:D20"/>
    <mergeCell ref="C21:D21"/>
    <mergeCell ref="C22:D22"/>
    <mergeCell ref="C24:D24"/>
    <mergeCell ref="G16:I19"/>
    <mergeCell ref="G28:I29"/>
    <mergeCell ref="G36:I37"/>
    <mergeCell ref="C36:D36"/>
    <mergeCell ref="G52:I53"/>
    <mergeCell ref="C42:D42"/>
    <mergeCell ref="G44:I45"/>
    <mergeCell ref="C28:D28"/>
    <mergeCell ref="C34:D34"/>
    <mergeCell ref="C91:D91"/>
    <mergeCell ref="C95:D95"/>
    <mergeCell ref="G91:I92"/>
    <mergeCell ref="G159:I159"/>
    <mergeCell ref="C122:D122"/>
    <mergeCell ref="C159:D159"/>
    <mergeCell ref="G151:I151"/>
    <mergeCell ref="C143:D143"/>
    <mergeCell ref="C140:D140"/>
    <mergeCell ref="C134:D134"/>
    <mergeCell ref="C139:D139"/>
    <mergeCell ref="C141:D141"/>
    <mergeCell ref="C128:D128"/>
    <mergeCell ref="C133:D133"/>
    <mergeCell ref="G143:I144"/>
    <mergeCell ref="C127:D127"/>
  </mergeCells>
  <dataValidations disablePrompts="1" count="3">
    <dataValidation type="list" allowBlank="1" showInputMessage="1" showErrorMessage="1" sqref="E126 E132 E138" xr:uid="{00000000-0002-0000-0100-000000000000}">
      <formula1>$F$213:$F$214</formula1>
    </dataValidation>
    <dataValidation type="list" allowBlank="1" showInputMessage="1" showErrorMessage="1" sqref="E17:E25" xr:uid="{00000000-0002-0000-0100-000001000000}">
      <formula1>$AA$180:$AA$181</formula1>
    </dataValidation>
    <dataValidation type="list" allowBlank="1" showInputMessage="1" showErrorMessage="1" sqref="E16" xr:uid="{00000000-0002-0000-0100-000002000000}">
      <formula1>$AA$182:$AA$183</formula1>
    </dataValidation>
  </dataValidation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topLeftCell="A4" zoomScale="80" zoomScaleNormal="80" workbookViewId="0">
      <selection activeCell="H13" sqref="H13"/>
    </sheetView>
  </sheetViews>
  <sheetFormatPr defaultColWidth="8.85546875" defaultRowHeight="12.75" outlineLevelCol="1" x14ac:dyDescent="0.2"/>
  <cols>
    <col min="1" max="1" width="6.140625" style="2" customWidth="1"/>
    <col min="2" max="2" width="8.42578125" style="2" customWidth="1"/>
    <col min="3" max="3" width="6.85546875" style="19" customWidth="1"/>
    <col min="4" max="4" width="53" style="19" customWidth="1"/>
    <col min="5" max="5" width="18.42578125" style="25" customWidth="1"/>
    <col min="6" max="6" width="13.140625" style="25" customWidth="1"/>
    <col min="7" max="7" width="7.85546875" style="24" customWidth="1"/>
    <col min="8" max="8" width="6.85546875" style="19" customWidth="1"/>
    <col min="9" max="9" width="6.85546875" style="19" hidden="1" customWidth="1" outlineLevel="1"/>
    <col min="10" max="10" width="10.85546875" style="20" hidden="1" customWidth="1" outlineLevel="1"/>
    <col min="11" max="11" width="8.85546875" style="19" collapsed="1"/>
    <col min="12" max="16384" width="8.85546875" style="19"/>
  </cols>
  <sheetData>
    <row r="1" spans="1:11" ht="26.25" customHeight="1" x14ac:dyDescent="0.2">
      <c r="A1" s="17" t="s">
        <v>15</v>
      </c>
      <c r="B1" s="9"/>
      <c r="C1" s="10"/>
      <c r="D1" s="10"/>
      <c r="E1" s="11"/>
      <c r="F1" s="12"/>
      <c r="G1" s="13"/>
      <c r="H1" s="4"/>
      <c r="I1" s="4"/>
      <c r="J1" s="5"/>
      <c r="K1" s="4"/>
    </row>
    <row r="2" spans="1:11" s="21" customFormat="1" ht="26.25" customHeight="1" x14ac:dyDescent="0.25">
      <c r="A2" s="347"/>
      <c r="B2" s="348"/>
      <c r="C2" s="348"/>
      <c r="D2" s="348"/>
      <c r="E2" s="14"/>
      <c r="F2" s="14"/>
      <c r="G2" s="15"/>
      <c r="H2" s="26"/>
      <c r="I2" s="26"/>
      <c r="J2" s="27"/>
      <c r="K2" s="26"/>
    </row>
    <row r="3" spans="1:11" s="21" customFormat="1" ht="21.75" customHeight="1" x14ac:dyDescent="0.25">
      <c r="A3" s="268" t="s">
        <v>1</v>
      </c>
      <c r="B3" s="268"/>
      <c r="C3" s="268"/>
      <c r="D3" s="28">
        <f>'Hitung F1'!$D$4</f>
        <v>0</v>
      </c>
      <c r="E3" s="14"/>
      <c r="F3" s="14"/>
      <c r="G3" s="15"/>
      <c r="H3" s="26"/>
      <c r="I3" s="26"/>
      <c r="J3" s="27"/>
      <c r="K3" s="26"/>
    </row>
    <row r="4" spans="1:11" s="21" customFormat="1" ht="19.5" customHeight="1" x14ac:dyDescent="0.25">
      <c r="A4" s="268" t="s">
        <v>2</v>
      </c>
      <c r="B4" s="268"/>
      <c r="C4" s="268"/>
      <c r="D4" s="28">
        <f>'Hitung F1'!$D$5</f>
        <v>0</v>
      </c>
      <c r="E4" s="14"/>
      <c r="F4" s="14"/>
      <c r="G4" s="15"/>
      <c r="H4" s="26"/>
      <c r="I4" s="26"/>
      <c r="J4" s="27"/>
      <c r="K4" s="26"/>
    </row>
    <row r="5" spans="1:11" s="21" customFormat="1" ht="19.5" customHeight="1" x14ac:dyDescent="0.25">
      <c r="A5" s="268" t="s">
        <v>3</v>
      </c>
      <c r="B5" s="268"/>
      <c r="C5" s="268"/>
      <c r="D5" s="28" t="str">
        <f>'Hitung F1'!$D$6</f>
        <v>Pendidikan Profesi Arsitek</v>
      </c>
      <c r="E5" s="14"/>
      <c r="F5" s="14"/>
      <c r="G5" s="15"/>
      <c r="H5" s="26"/>
      <c r="I5" s="26"/>
      <c r="J5" s="27"/>
      <c r="K5" s="26"/>
    </row>
    <row r="6" spans="1:11" s="21" customFormat="1" ht="19.5" customHeight="1" x14ac:dyDescent="0.25">
      <c r="A6" s="268" t="s">
        <v>4</v>
      </c>
      <c r="B6" s="268"/>
      <c r="C6" s="268"/>
      <c r="D6" s="28" t="str">
        <f>'Hitung F1'!$D$7</f>
        <v>Profesi</v>
      </c>
      <c r="E6" s="14"/>
      <c r="F6" s="14"/>
      <c r="G6" s="15"/>
      <c r="H6" s="26"/>
      <c r="I6" s="26"/>
      <c r="J6" s="27"/>
      <c r="K6" s="26"/>
    </row>
    <row r="7" spans="1:11" s="21" customFormat="1" ht="19.5" customHeight="1" x14ac:dyDescent="0.25">
      <c r="A7" s="268" t="s">
        <v>5</v>
      </c>
      <c r="B7" s="268"/>
      <c r="C7" s="268"/>
      <c r="D7" s="28">
        <f>'Hitung F1'!$D$8</f>
        <v>0</v>
      </c>
      <c r="E7" s="14"/>
      <c r="F7" s="14"/>
      <c r="G7" s="15"/>
      <c r="H7" s="26"/>
      <c r="I7" s="26"/>
      <c r="J7" s="27"/>
      <c r="K7" s="26"/>
    </row>
    <row r="8" spans="1:11" s="21" customFormat="1" ht="19.5" customHeight="1" x14ac:dyDescent="0.25">
      <c r="A8" s="268" t="s">
        <v>7</v>
      </c>
      <c r="B8" s="268"/>
      <c r="C8" s="268"/>
      <c r="D8" s="28">
        <f>'Hitung F1'!$D$11</f>
        <v>0</v>
      </c>
      <c r="E8" s="14"/>
      <c r="F8" s="14"/>
      <c r="G8" s="15"/>
      <c r="H8" s="26"/>
      <c r="I8" s="26"/>
      <c r="J8" s="27"/>
      <c r="K8" s="26"/>
    </row>
    <row r="9" spans="1:11" s="21" customFormat="1" ht="19.5" customHeight="1" x14ac:dyDescent="0.25">
      <c r="A9" s="268" t="s">
        <v>8</v>
      </c>
      <c r="B9" s="268"/>
      <c r="C9" s="268"/>
      <c r="D9" s="28">
        <f>'Hitung F1'!$D$12</f>
        <v>0</v>
      </c>
      <c r="E9" s="14"/>
      <c r="F9" s="14"/>
      <c r="G9" s="15"/>
      <c r="H9" s="26"/>
      <c r="I9" s="26"/>
      <c r="J9" s="27"/>
      <c r="K9" s="26"/>
    </row>
    <row r="10" spans="1:11" s="21" customFormat="1" ht="19.5" customHeight="1" x14ac:dyDescent="0.25">
      <c r="A10" s="356" t="s">
        <v>9</v>
      </c>
      <c r="B10" s="356"/>
      <c r="C10" s="356"/>
      <c r="D10" s="28">
        <f>'Hitung F1'!$D$13</f>
        <v>0</v>
      </c>
      <c r="E10" s="14"/>
      <c r="F10" s="14"/>
      <c r="G10" s="15"/>
      <c r="H10" s="26"/>
      <c r="I10" s="26"/>
      <c r="J10" s="27"/>
      <c r="K10" s="26"/>
    </row>
    <row r="11" spans="1:11" ht="19.5" customHeight="1" x14ac:dyDescent="0.2">
      <c r="A11" s="7"/>
      <c r="B11" s="7"/>
      <c r="C11" s="3"/>
      <c r="D11" s="3"/>
      <c r="E11" s="3"/>
      <c r="F11" s="3"/>
      <c r="G11" s="16"/>
      <c r="H11" s="4"/>
      <c r="I11" s="4"/>
      <c r="J11" s="5"/>
      <c r="K11" s="4"/>
    </row>
    <row r="12" spans="1:11" ht="38.25" customHeight="1" x14ac:dyDescent="0.2">
      <c r="A12" s="18" t="s">
        <v>10</v>
      </c>
      <c r="B12" s="18" t="s">
        <v>11</v>
      </c>
      <c r="C12" s="355" t="s">
        <v>19</v>
      </c>
      <c r="D12" s="355"/>
      <c r="E12" s="355" t="s">
        <v>13</v>
      </c>
      <c r="F12" s="355"/>
      <c r="G12" s="355"/>
      <c r="H12" s="29" t="s">
        <v>16</v>
      </c>
      <c r="I12" s="41" t="s">
        <v>17</v>
      </c>
      <c r="J12" s="30" t="s">
        <v>18</v>
      </c>
      <c r="K12" s="4"/>
    </row>
    <row r="13" spans="1:11" ht="54" customHeight="1" x14ac:dyDescent="0.2">
      <c r="A13" s="8">
        <v>1</v>
      </c>
      <c r="B13" s="8" t="str">
        <f>'Hitung F1'!$B$28</f>
        <v>1.1</v>
      </c>
      <c r="C13" s="360" t="str">
        <f>'Hitung F1'!$C$28</f>
        <v>Keunggulan program studi yang diusulkan berdasarkan perbandingan dengan tiga program studi profesi arsitek pada tingkat nasional dan internasional yang mencakup aspek (1) pengembangan keprofesian, (2) kajian capaian pembelajaran, (3) kurikulum program studi sejenis, dan (4) kearifan lokal dalam upaya pelestarian nilai-nilai luhur dan budaya lokal dalam desain arsitektur.</v>
      </c>
      <c r="D13" s="360"/>
      <c r="E13" s="357" t="str">
        <f>'Hitung F1'!$G$28</f>
        <v>Ketikkan disini penjelasan mengenai keunikan atau keunggulan program studi yang diusulkan</v>
      </c>
      <c r="F13" s="358"/>
      <c r="G13" s="359"/>
      <c r="H13" s="31">
        <f>'Hitung F1'!$E$34</f>
        <v>4</v>
      </c>
      <c r="I13" s="144">
        <f>Pembobotan!K2</f>
        <v>5.8823529411764701</v>
      </c>
      <c r="J13" s="143">
        <f>H13*I13</f>
        <v>23.52941176470588</v>
      </c>
      <c r="K13" s="4"/>
    </row>
    <row r="14" spans="1:11" ht="45" customHeight="1" x14ac:dyDescent="0.2">
      <c r="A14" s="8">
        <f>A13+1</f>
        <v>2</v>
      </c>
      <c r="B14" s="8" t="str">
        <f>'Hitung F1'!$B$36</f>
        <v>1.2</v>
      </c>
      <c r="C14" s="360" t="str">
        <f>'Hitung F1'!$C$36</f>
        <v>Profil lulusan program studi yang berupa profesi arsitek. Profil lulusan dilengkapi dengan uraian ringkas kompetensi profil arsitek sesuai dengan ketetapan UIA dan keterkaitan profil tersebut dengan keunggulan program studi</v>
      </c>
      <c r="D14" s="360"/>
      <c r="E14" s="357" t="str">
        <f>'Hitung F1'!$G$36</f>
        <v>Ketikkan disini penjelasan mengenai profil lulusan dan capaian pembelajaran lulusan  untuk setiap profil</v>
      </c>
      <c r="F14" s="358"/>
      <c r="G14" s="359"/>
      <c r="H14" s="31">
        <f>'Hitung F1'!$E$42</f>
        <v>4</v>
      </c>
      <c r="I14" s="144">
        <f>Pembobotan!K3</f>
        <v>5.8823529411764701</v>
      </c>
      <c r="J14" s="143">
        <f t="shared" ref="J14:J28" si="0">H14*I14</f>
        <v>23.52941176470588</v>
      </c>
      <c r="K14" s="4"/>
    </row>
    <row r="15" spans="1:11" ht="54.75" customHeight="1" x14ac:dyDescent="0.2">
      <c r="A15" s="8">
        <f>A14+1</f>
        <v>3</v>
      </c>
      <c r="B15" s="8" t="str">
        <f>'Hitung F1'!$B$44</f>
        <v>1.3</v>
      </c>
      <c r="C15" s="360" t="str">
        <f>'Hitung F1'!$C$44</f>
        <v>Rumusan capaian pembelajaran dari program studi yang diusulkan merujuk SN Dikti (Permendikbud No 3 Tahun 2020) dan sesuai level 7 (tujuh) Kerangka Kualifikasi Nasional Indonesia (Perpres Nomor 8 Tahun 2012), relevansinya dengan keunggulan program studi, dan sesuai dengan kebijakan Union Internationale des Architectes (UIA) dan Ikatan Arsitek Indonesia (IAI).</v>
      </c>
      <c r="D15" s="360"/>
      <c r="E15" s="357" t="str">
        <f>'Hitung F1'!$G$44</f>
        <v>Ketikkan disini rumusan capaian pembelajaran merujuk SN Dikti (Permendikbud No 3 Tahun 2020) dan sesuai level 6 Kerangka Kualifikasi Nasional Indonesia (Perpres Nomor 8 Tahun 2012).</v>
      </c>
      <c r="F15" s="358"/>
      <c r="G15" s="359"/>
      <c r="H15" s="31">
        <f>'Hitung F1'!$E$50</f>
        <v>4</v>
      </c>
      <c r="I15" s="144">
        <f>Pembobotan!K4</f>
        <v>10.294117647058822</v>
      </c>
      <c r="J15" s="143">
        <f t="shared" si="0"/>
        <v>41.17647058823529</v>
      </c>
      <c r="K15" s="4"/>
    </row>
    <row r="16" spans="1:11" ht="69" customHeight="1" x14ac:dyDescent="0.2">
      <c r="A16" s="8">
        <f>A15+1</f>
        <v>4</v>
      </c>
      <c r="B16" s="8" t="str">
        <f>'Hitung F1'!$B$52</f>
        <v>1.4</v>
      </c>
      <c r="C16" s="360" t="str">
        <f>'Hitung F1'!$C$52</f>
        <v xml:space="preserve">Struktur kurikulum memenuhi aspek:
1. Kesesuaian dengan kompetensi IAI, 
2. Kesesuaian mata kuliah dengan rumusan capaian pembelajaran 
3. Urutan mata kuliah, dan 
4. Beban sks per semester wajar </v>
      </c>
      <c r="D16" s="360"/>
      <c r="E16" s="357" t="str">
        <f>'Hitung F1'!$G$52</f>
        <v>Ketikkan disini penjelasan mengenai struktur kurikulum</v>
      </c>
      <c r="F16" s="358"/>
      <c r="G16" s="359"/>
      <c r="H16" s="31">
        <f>'Hitung F1'!$E$58</f>
        <v>4</v>
      </c>
      <c r="I16" s="144">
        <f>Pembobotan!K5</f>
        <v>10.294117647058822</v>
      </c>
      <c r="J16" s="143">
        <f t="shared" si="0"/>
        <v>41.17647058823529</v>
      </c>
      <c r="K16" s="4"/>
    </row>
    <row r="17" spans="1:11" ht="31.5" customHeight="1" x14ac:dyDescent="0.2">
      <c r="A17" s="69">
        <f t="shared" ref="A17:A23" si="1">A16+1</f>
        <v>5</v>
      </c>
      <c r="B17" s="69" t="str">
        <f>'Hitung F1'!$B$60</f>
        <v>1.5</v>
      </c>
      <c r="C17" s="361" t="str">
        <f>'Hitung F1'!$C$60</f>
        <v>Ketersediaan RPS (Rencana Pembelajaran Semester) untuk 5 (lima) mata kuliah penciri program studi yang memenuhi 9 (sembilan) komponen:</v>
      </c>
      <c r="D17" s="361"/>
      <c r="E17" s="362" t="str">
        <f>'Hitung F1'!$G$60</f>
        <v>Ketikkan disini kejelasan, mutu dan kelengkapan RPS</v>
      </c>
      <c r="F17" s="363"/>
      <c r="G17" s="364"/>
      <c r="H17" s="31">
        <f>'Hitung F1'!$E$67</f>
        <v>4</v>
      </c>
      <c r="I17" s="144">
        <f>Pembobotan!K6</f>
        <v>7.3529411764705888</v>
      </c>
      <c r="J17" s="143">
        <f t="shared" si="0"/>
        <v>29.411764705882355</v>
      </c>
      <c r="K17" s="4"/>
    </row>
    <row r="18" spans="1:11" ht="42.95" customHeight="1" x14ac:dyDescent="0.2">
      <c r="A18" s="69">
        <f t="shared" si="1"/>
        <v>6</v>
      </c>
      <c r="B18" s="69" t="str">
        <f>'Hitung F1'!$B$69</f>
        <v>1.6</v>
      </c>
      <c r="C18" s="357" t="str">
        <f>'Hitung F1'!$C$69</f>
        <v xml:space="preserve">Rencana Perancangan Studio Arsitektur yang mencakup aspek (1) nama mata kuliah, (2) judul modul, (3) kompetensi yang akan menjadi capaian pembelajaran dari setiap modul, (4) output kegiatan dan rencana pelaksanaannya (durasi dan peralatan utama) </v>
      </c>
      <c r="D18" s="359" t="str">
        <f>'Hitung F1'!$B$69</f>
        <v>1.6</v>
      </c>
      <c r="E18" s="357" t="str">
        <f>'Hitung F1'!$G$69</f>
        <v>Ketikkan disini penjelasan mengenai Rencana Perancangan Studio Arsitektur</v>
      </c>
      <c r="F18" s="358"/>
      <c r="G18" s="359"/>
      <c r="H18" s="31">
        <f>'Hitung F1'!$E$75</f>
        <v>4</v>
      </c>
      <c r="I18" s="144">
        <f>Pembobotan!K7</f>
        <v>7.3529411764705888</v>
      </c>
      <c r="J18" s="143">
        <f t="shared" si="0"/>
        <v>29.411764705882355</v>
      </c>
      <c r="K18" s="4"/>
    </row>
    <row r="19" spans="1:11" ht="32.450000000000003" customHeight="1" x14ac:dyDescent="0.2">
      <c r="A19" s="69">
        <f t="shared" si="1"/>
        <v>7</v>
      </c>
      <c r="B19" s="176" t="str">
        <f>'Hitung F1'!$B$77</f>
        <v>1.7</v>
      </c>
      <c r="C19" s="362" t="str">
        <f>'Hitung F1'!$C$77</f>
        <v>Panduan Studio Perancangan Arsitektur yang berisi informasi tentang: (a) substansi, (b) mekanisme pelaksanaan, dan (c) mekanisme evaluasi substansi &amp; pelaksanaan</v>
      </c>
      <c r="D19" s="364" t="str">
        <f>'Hitung F1'!$B$69</f>
        <v>1.6</v>
      </c>
      <c r="E19" s="362" t="str">
        <f>'Hitung F1'!$G$77</f>
        <v>Ketikkan disini penjelasan mengenai Panduan Studio Perancangan Arsitektur</v>
      </c>
      <c r="F19" s="363"/>
      <c r="G19" s="364"/>
      <c r="H19" s="31">
        <f>'Hitung F1'!$E$83</f>
        <v>4</v>
      </c>
      <c r="I19" s="144">
        <f>Pembobotan!K8</f>
        <v>2.9411764705882351</v>
      </c>
      <c r="J19" s="143">
        <f t="shared" ref="J19" si="2">H19*I19</f>
        <v>11.76470588235294</v>
      </c>
      <c r="K19" s="4"/>
    </row>
    <row r="20" spans="1:11" ht="30.75" customHeight="1" x14ac:dyDescent="0.2">
      <c r="A20" s="69">
        <f t="shared" si="1"/>
        <v>8</v>
      </c>
      <c r="B20" s="69" t="str">
        <f>'Hitung F1'!$B$85</f>
        <v>2.1.1</v>
      </c>
      <c r="C20" s="361" t="str">
        <f>'Hitung F1'!$C$85</f>
        <v>Jumlah, kualifikasi, dan status calon dosen tetap</v>
      </c>
      <c r="D20" s="361"/>
      <c r="E20" s="362" t="str">
        <f>'Hitung F1'!$G$85</f>
        <v>Ketikkan disini penjelasan mengenai jumlah, kualifikasi, dan status calon dosen tetap</v>
      </c>
      <c r="F20" s="363"/>
      <c r="G20" s="364"/>
      <c r="H20" s="31">
        <f>'Hitung F1'!$E$89</f>
        <v>4</v>
      </c>
      <c r="I20" s="144">
        <f>Pembobotan!K9</f>
        <v>10</v>
      </c>
      <c r="J20" s="143">
        <f t="shared" si="0"/>
        <v>40</v>
      </c>
      <c r="K20" s="4"/>
    </row>
    <row r="21" spans="1:11" ht="30.75" customHeight="1" x14ac:dyDescent="0.2">
      <c r="A21" s="69">
        <f t="shared" si="1"/>
        <v>9</v>
      </c>
      <c r="B21" s="176" t="str">
        <f>'Hitung F1'!$B$91</f>
        <v>2.1.2</v>
      </c>
      <c r="C21" s="361" t="str">
        <f>'Hitung F1'!$C$91</f>
        <v>Jumlah, kualifikasi, dan status calon dosen tidak tetap</v>
      </c>
      <c r="D21" s="361"/>
      <c r="E21" s="362" t="str">
        <f>'Hitung F1'!$G$91</f>
        <v>Ketikkan disini penjelasan mengenai jumlah, kualifikasi, dan status calon dosen tidak tetap</v>
      </c>
      <c r="F21" s="363"/>
      <c r="G21" s="364"/>
      <c r="H21" s="31">
        <f>'Hitung F1'!$E$95</f>
        <v>4</v>
      </c>
      <c r="I21" s="144">
        <f>Pembobotan!K10</f>
        <v>6.666666666666667</v>
      </c>
      <c r="J21" s="143">
        <f t="shared" si="0"/>
        <v>26.666666666666668</v>
      </c>
      <c r="K21" s="4"/>
    </row>
    <row r="22" spans="1:11" ht="104.25" customHeight="1" x14ac:dyDescent="0.2">
      <c r="A22" s="69">
        <f t="shared" si="1"/>
        <v>10</v>
      </c>
      <c r="B22" s="8" t="str">
        <f>'Hitung F1'!$B$97</f>
        <v>3.1.1</v>
      </c>
      <c r="C22" s="360" t="str">
        <f>'Hitung F1'!$C$97</f>
        <v>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v>
      </c>
      <c r="D22" s="360"/>
      <c r="E22" s="357" t="str">
        <f>'Hitung F1'!$G$97</f>
        <v>Ketikkan disini penjelasan tentang rancangan tata kerja dan organisasi yang mencakup lima aspek</v>
      </c>
      <c r="F22" s="358"/>
      <c r="G22" s="359"/>
      <c r="H22" s="31">
        <f>'Hitung F1'!$E$103</f>
        <v>4</v>
      </c>
      <c r="I22" s="144">
        <f>Pembobotan!K11</f>
        <v>2.7777777777777781</v>
      </c>
      <c r="J22" s="143">
        <f t="shared" si="0"/>
        <v>11.111111111111112</v>
      </c>
      <c r="K22" s="4"/>
    </row>
    <row r="23" spans="1:11" ht="106.5" customHeight="1" x14ac:dyDescent="0.2">
      <c r="A23" s="8">
        <f t="shared" si="1"/>
        <v>11</v>
      </c>
      <c r="B23" s="8" t="str">
        <f>'Hitung F1'!$B$105</f>
        <v>3.1.2</v>
      </c>
      <c r="C23" s="360" t="str">
        <f>'Hitung F1'!$C$105</f>
        <v xml:space="preserve">Perwujudan good governance dengan lima pilar tata pamong yang mampu menjamin terwujudnya visi, terlaksanakannya misi, tercapainya tujuan, dan berhasilnya strategi yang digunakan secara:
1) Kredibel, 
2) Transparan, 
3) Akuntabel, 
4) Bertanggung jawab, dan
5) Adil
</v>
      </c>
      <c r="D23" s="360"/>
      <c r="E23" s="357" t="str">
        <f>'Hitung F1'!$G$105</f>
        <v>Ketikkan disini penjelasan tentangg rancangan tata kelola yang mencakup lima aspek</v>
      </c>
      <c r="F23" s="358"/>
      <c r="G23" s="359"/>
      <c r="H23" s="31">
        <f>'Hitung F1'!$E$111</f>
        <v>4</v>
      </c>
      <c r="I23" s="144">
        <f>Pembobotan!K12</f>
        <v>3.8888888888888888</v>
      </c>
      <c r="J23" s="143">
        <f t="shared" si="0"/>
        <v>15.555555555555555</v>
      </c>
      <c r="K23" s="4"/>
    </row>
    <row r="24" spans="1:11" ht="66.95" customHeight="1" x14ac:dyDescent="0.2">
      <c r="A24" s="8">
        <f t="shared" ref="A24:A28" si="3">A23+1</f>
        <v>12</v>
      </c>
      <c r="B24" s="8" t="str">
        <f>'Hitung F1'!$B$113</f>
        <v>3.2</v>
      </c>
      <c r="C24" s="360" t="str">
        <f>'Hitung F1'!$C$113</f>
        <v>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dan 5) memiliki external benchmarking dalam peningkatan mutu (jika ada).</v>
      </c>
      <c r="D24" s="360"/>
      <c r="E24" s="357" t="str">
        <f>'Hitung F1'!$G$113</f>
        <v>Ketikkan disini mengenai rencana sistem penjaminan mutu internal UPPS</v>
      </c>
      <c r="F24" s="358"/>
      <c r="G24" s="359"/>
      <c r="H24" s="31">
        <f>'Hitung F1'!$E$119</f>
        <v>4</v>
      </c>
      <c r="I24" s="144">
        <f>Pembobotan!K13</f>
        <v>11.111111111111111</v>
      </c>
      <c r="J24" s="143">
        <f t="shared" si="0"/>
        <v>44.444444444444443</v>
      </c>
      <c r="K24" s="4"/>
    </row>
    <row r="25" spans="1:11" ht="43.7" customHeight="1" x14ac:dyDescent="0.2">
      <c r="A25" s="69">
        <f t="shared" si="3"/>
        <v>13</v>
      </c>
      <c r="B25" s="69" t="str">
        <f>'Hitung F1'!$B$121</f>
        <v>3.3.1</v>
      </c>
      <c r="C25" s="361" t="str">
        <f>'Hitung F1'!$C$121</f>
        <v>Ruang Kuliah, Ruang Kerja Dosen, Ruang Kantor/Administrasi, dan Perpustakaan</v>
      </c>
      <c r="D25" s="361"/>
      <c r="E25" s="357" t="str">
        <f>'Hitung F1'!$G$121</f>
        <v>Ketikkan disini penjelasan mengenai luasan, kapasitas, dan status kepemilikan Ruang Kuliah, Ruang Kerja Dosen, Ruang Kantor/Administrasi, dan Perpustakaan</v>
      </c>
      <c r="F25" s="358"/>
      <c r="G25" s="359"/>
      <c r="H25" s="31">
        <f>'Hitung F1'!$E$121</f>
        <v>4</v>
      </c>
      <c r="I25" s="144">
        <f>Pembobotan!K14</f>
        <v>4.5751633986928102</v>
      </c>
      <c r="J25" s="143">
        <f t="shared" si="0"/>
        <v>18.300653594771241</v>
      </c>
      <c r="K25" s="4"/>
    </row>
    <row r="26" spans="1:11" ht="29.85" customHeight="1" x14ac:dyDescent="0.2">
      <c r="A26" s="69">
        <f t="shared" si="3"/>
        <v>14</v>
      </c>
      <c r="B26" s="69" t="str">
        <f>'Hitung F1'!$B$143</f>
        <v>3.3.2</v>
      </c>
      <c r="C26" s="361" t="str">
        <f>'Hitung F1'!$C$143</f>
        <v>Ruang Studio, Workshop, dan Bengkel Kerja</v>
      </c>
      <c r="D26" s="361"/>
      <c r="E26" s="357" t="str">
        <f>'Hitung F1'!$G$143</f>
        <v>Ketikkan disini penjelasan mengenai ketersediaan ruang studio, workshop, dan bengkel kerja</v>
      </c>
      <c r="F26" s="358"/>
      <c r="G26" s="359"/>
      <c r="H26" s="31">
        <f>'Hitung F1'!$E$149</f>
        <v>4</v>
      </c>
      <c r="I26" s="144">
        <f>Pembobotan!K15</f>
        <v>3.2679738562091507</v>
      </c>
      <c r="J26" s="143">
        <f t="shared" si="0"/>
        <v>13.071895424836603</v>
      </c>
      <c r="K26" s="4"/>
    </row>
    <row r="27" spans="1:11" ht="27.75" customHeight="1" x14ac:dyDescent="0.2">
      <c r="A27" s="69">
        <f t="shared" si="3"/>
        <v>15</v>
      </c>
      <c r="B27" s="69" t="str">
        <f>'Hitung F1'!$B$151</f>
        <v>3.3.3</v>
      </c>
      <c r="C27" s="361" t="str">
        <f>'Hitung F1'!$C$151</f>
        <v>Peralatan studio perancangan arsitektur, praktik, bengkel kerja, atau kegiatan lain yang sejenis</v>
      </c>
      <c r="D27" s="361"/>
      <c r="E27" s="362" t="str">
        <f>'Hitung F1'!$G$151</f>
        <v>Ketikkan disini penjelasan mengenai ketersediaan peralatan</v>
      </c>
      <c r="F27" s="363"/>
      <c r="G27" s="364"/>
      <c r="H27" s="31">
        <f>'Hitung F1'!$E$157</f>
        <v>4</v>
      </c>
      <c r="I27" s="144">
        <f>Pembobotan!K16</f>
        <v>3.2679738562091507</v>
      </c>
      <c r="J27" s="143">
        <f t="shared" si="0"/>
        <v>13.071895424836603</v>
      </c>
      <c r="K27" s="4"/>
    </row>
    <row r="28" spans="1:11" ht="54" customHeight="1" x14ac:dyDescent="0.2">
      <c r="A28" s="69">
        <f t="shared" si="3"/>
        <v>16</v>
      </c>
      <c r="B28" s="69" t="str">
        <f>'Hitung F1'!$B$159</f>
        <v>3.4</v>
      </c>
      <c r="C28" s="360" t="str">
        <f>'Hitung F1'!$C$159</f>
        <v xml:space="preserve">Jumlah dan kualifikasi tenaga kependidikan:
Jumlah minimal tenaga kependidikan terdiri atas 2 (dua) orang tenaga kependidikan untuk setiap program studi dan 1 (satu) orang untuk melayani perpustakaan. Kualifikasi tenaga kependidikan minimal berijazah D3, berusia maksimum 56 tahun, dan bekerja penuh waktu 37,5 jam/minggu
</v>
      </c>
      <c r="D28" s="360"/>
      <c r="E28" s="357" t="str">
        <f>'Hitung F1'!$G$159</f>
        <v>Ketikkan disini mengenai jumlah dan kualifikasi tenaga kependidikan</v>
      </c>
      <c r="F28" s="358"/>
      <c r="G28" s="359"/>
      <c r="H28" s="31">
        <f>'Hitung F1'!$E$165</f>
        <v>4</v>
      </c>
      <c r="I28" s="144">
        <f>Pembobotan!K17</f>
        <v>4.4444444444444438</v>
      </c>
      <c r="J28" s="143">
        <f t="shared" si="0"/>
        <v>17.777777777777775</v>
      </c>
      <c r="K28" s="4"/>
    </row>
    <row r="29" spans="1:11" x14ac:dyDescent="0.2">
      <c r="A29" s="6"/>
      <c r="B29" s="6"/>
      <c r="C29" s="4"/>
      <c r="D29" s="4"/>
      <c r="E29" s="32"/>
      <c r="F29" s="32"/>
      <c r="G29" s="16"/>
      <c r="H29" s="4"/>
      <c r="I29" s="4"/>
      <c r="J29" s="196">
        <f>SUM(J13:J28)</f>
        <v>399.99999999999994</v>
      </c>
      <c r="K29" s="4"/>
    </row>
    <row r="30" spans="1:11" ht="13.5" thickBot="1" x14ac:dyDescent="0.25">
      <c r="A30" s="6"/>
      <c r="B30" s="6"/>
      <c r="C30" s="4"/>
      <c r="D30" s="33" t="s">
        <v>28</v>
      </c>
      <c r="E30" s="32"/>
      <c r="F30" s="32"/>
      <c r="G30" s="16"/>
      <c r="H30" s="4"/>
      <c r="I30" s="4"/>
      <c r="J30" s="5"/>
      <c r="K30" s="4"/>
    </row>
    <row r="31" spans="1:11" x14ac:dyDescent="0.2">
      <c r="A31" s="6"/>
      <c r="B31" s="6"/>
      <c r="C31" s="4"/>
      <c r="D31" s="349" t="str">
        <f>'Hitung F1'!$C$168</f>
        <v>Ketikkan disini komentar umum mengenai isi usulan program studi, tunjukkan bagian-bagian yang menjadi kelemahan dari usulan tersebut</v>
      </c>
      <c r="E31" s="350"/>
      <c r="F31" s="32"/>
      <c r="G31" s="16"/>
      <c r="H31" s="4"/>
      <c r="I31" s="4"/>
      <c r="J31" s="5"/>
      <c r="K31" s="4"/>
    </row>
    <row r="32" spans="1:11" x14ac:dyDescent="0.2">
      <c r="A32" s="6"/>
      <c r="B32" s="6"/>
      <c r="C32" s="4"/>
      <c r="D32" s="351"/>
      <c r="E32" s="352"/>
      <c r="F32" s="32"/>
      <c r="G32" s="16"/>
      <c r="H32" s="4"/>
      <c r="I32" s="4"/>
      <c r="J32" s="5"/>
      <c r="K32" s="4"/>
    </row>
    <row r="33" spans="1:11" x14ac:dyDescent="0.2">
      <c r="A33" s="6"/>
      <c r="B33" s="6"/>
      <c r="C33" s="4"/>
      <c r="D33" s="351"/>
      <c r="E33" s="352"/>
      <c r="F33" s="32"/>
      <c r="G33" s="16"/>
      <c r="H33" s="4"/>
      <c r="I33" s="4"/>
      <c r="J33" s="5"/>
      <c r="K33" s="4"/>
    </row>
    <row r="34" spans="1:11" x14ac:dyDescent="0.2">
      <c r="A34" s="6"/>
      <c r="B34" s="6"/>
      <c r="C34" s="4"/>
      <c r="D34" s="351"/>
      <c r="E34" s="352"/>
      <c r="F34" s="32"/>
      <c r="G34" s="16"/>
      <c r="H34" s="4"/>
      <c r="I34" s="4"/>
      <c r="J34" s="5"/>
      <c r="K34" s="4"/>
    </row>
    <row r="35" spans="1:11" x14ac:dyDescent="0.2">
      <c r="A35" s="6"/>
      <c r="B35" s="6"/>
      <c r="C35" s="4"/>
      <c r="D35" s="351"/>
      <c r="E35" s="352"/>
      <c r="F35" s="32"/>
      <c r="G35" s="16"/>
      <c r="H35" s="4"/>
      <c r="I35" s="4"/>
      <c r="J35" s="5"/>
      <c r="K35" s="4"/>
    </row>
    <row r="36" spans="1:11" ht="13.5" thickBot="1" x14ac:dyDescent="0.25">
      <c r="A36" s="6"/>
      <c r="B36" s="6"/>
      <c r="C36" s="4"/>
      <c r="D36" s="353"/>
      <c r="E36" s="354"/>
      <c r="F36" s="32"/>
      <c r="G36" s="16"/>
      <c r="H36" s="4"/>
      <c r="I36" s="4"/>
      <c r="J36" s="5"/>
      <c r="K36" s="4"/>
    </row>
    <row r="37" spans="1:11" x14ac:dyDescent="0.2">
      <c r="A37" s="6"/>
      <c r="B37" s="6"/>
      <c r="C37" s="4"/>
      <c r="D37" s="4"/>
      <c r="E37" s="32"/>
      <c r="F37" s="32"/>
      <c r="G37" s="16"/>
      <c r="H37" s="4"/>
      <c r="I37" s="4"/>
      <c r="J37" s="5"/>
      <c r="K37" s="4"/>
    </row>
    <row r="38" spans="1:11" ht="22.5" customHeight="1" x14ac:dyDescent="0.2">
      <c r="A38" s="6"/>
      <c r="B38" s="6"/>
      <c r="C38" s="4"/>
      <c r="D38" s="83" t="s">
        <v>20</v>
      </c>
      <c r="E38" s="34">
        <f>J29</f>
        <v>399.99999999999994</v>
      </c>
      <c r="F38" s="32"/>
      <c r="G38" s="16"/>
      <c r="H38" s="4"/>
      <c r="I38" s="4"/>
      <c r="J38" s="5"/>
      <c r="K38" s="4"/>
    </row>
    <row r="39" spans="1:11" ht="22.5" customHeight="1" x14ac:dyDescent="0.2">
      <c r="A39" s="6"/>
      <c r="B39" s="81"/>
      <c r="C39" s="82"/>
      <c r="D39" s="86" t="s">
        <v>51</v>
      </c>
      <c r="E39" s="85" t="str">
        <f>'Hitung F1'!E26</f>
        <v>Memenuhi</v>
      </c>
      <c r="F39" s="32"/>
      <c r="G39" s="16"/>
      <c r="H39" s="4"/>
      <c r="I39" s="4"/>
      <c r="J39" s="5"/>
      <c r="K39" s="4"/>
    </row>
    <row r="40" spans="1:11" ht="22.5" customHeight="1" x14ac:dyDescent="0.2">
      <c r="A40" s="6"/>
      <c r="B40" s="81"/>
      <c r="C40" s="169"/>
      <c r="D40" s="86" t="s">
        <v>211</v>
      </c>
      <c r="E40" s="167" t="str">
        <f>IF(OR(H18&lt;2,H19&lt;2,H20&lt;2,H24&lt;2,H27&lt;2),"Belum Memenuhi","Memenuhi")</f>
        <v>Memenuhi</v>
      </c>
      <c r="F40" s="32"/>
      <c r="G40" s="16"/>
      <c r="H40" s="4"/>
      <c r="I40" s="4"/>
      <c r="J40" s="5"/>
      <c r="K40" s="4"/>
    </row>
    <row r="41" spans="1:11" ht="22.5" customHeight="1" x14ac:dyDescent="0.2">
      <c r="A41" s="6"/>
      <c r="B41" s="6"/>
      <c r="C41" s="4"/>
      <c r="D41" s="35" t="s">
        <v>34</v>
      </c>
      <c r="E41" s="168" t="str">
        <f>IF(AND(E38&gt;=200,E39="Memenuhi",E40="Memenuhi"),"Memenuhi","Belum Memenuhi")</f>
        <v>Memenuhi</v>
      </c>
      <c r="F41" s="32"/>
      <c r="G41" s="16"/>
      <c r="H41" s="4"/>
      <c r="I41" s="4"/>
      <c r="J41" s="5"/>
      <c r="K41" s="4"/>
    </row>
    <row r="42" spans="1:11" x14ac:dyDescent="0.2">
      <c r="A42" s="6"/>
      <c r="B42" s="6"/>
      <c r="C42" s="4"/>
      <c r="D42" s="4"/>
      <c r="E42" s="32"/>
      <c r="F42" s="32"/>
      <c r="G42" s="16"/>
      <c r="H42" s="4"/>
      <c r="I42" s="4"/>
      <c r="J42" s="5"/>
      <c r="K42" s="4"/>
    </row>
    <row r="43" spans="1:11" x14ac:dyDescent="0.2">
      <c r="A43" s="6"/>
      <c r="B43" s="6"/>
      <c r="C43" s="4"/>
      <c r="D43" s="4"/>
      <c r="E43" s="32"/>
      <c r="F43" s="32"/>
      <c r="G43" s="16"/>
      <c r="H43" s="4"/>
      <c r="I43" s="4"/>
      <c r="J43" s="5"/>
      <c r="K43" s="4"/>
    </row>
    <row r="44" spans="1:11" x14ac:dyDescent="0.2">
      <c r="A44" s="6"/>
      <c r="B44" s="6"/>
      <c r="C44" s="4"/>
      <c r="D44" s="4"/>
      <c r="E44" s="32"/>
      <c r="F44" s="32"/>
      <c r="G44" s="16"/>
      <c r="H44" s="4"/>
      <c r="I44" s="4"/>
      <c r="J44" s="5"/>
      <c r="K44" s="4"/>
    </row>
    <row r="45" spans="1:11" x14ac:dyDescent="0.2">
      <c r="A45" s="6"/>
      <c r="B45" s="6"/>
      <c r="C45" s="4"/>
      <c r="D45" s="4"/>
      <c r="E45" s="32"/>
      <c r="F45" s="32"/>
      <c r="G45" s="16"/>
      <c r="H45" s="4"/>
      <c r="I45" s="4"/>
      <c r="J45" s="5"/>
      <c r="K45" s="4"/>
    </row>
    <row r="46" spans="1:11" x14ac:dyDescent="0.2">
      <c r="A46" s="6"/>
      <c r="B46" s="6"/>
      <c r="C46" s="4"/>
      <c r="D46" s="4"/>
      <c r="E46" s="32"/>
      <c r="F46" s="32"/>
      <c r="G46" s="16"/>
      <c r="H46" s="4"/>
      <c r="I46" s="4"/>
      <c r="J46" s="5"/>
      <c r="K46" s="4"/>
    </row>
    <row r="47" spans="1:11" x14ac:dyDescent="0.2">
      <c r="A47" s="6"/>
      <c r="B47" s="6"/>
      <c r="C47" s="4"/>
      <c r="D47" s="4"/>
      <c r="E47" s="32"/>
      <c r="F47" s="32"/>
      <c r="G47" s="16"/>
      <c r="H47" s="4"/>
      <c r="I47" s="4"/>
      <c r="J47" s="5"/>
      <c r="K47" s="4"/>
    </row>
    <row r="48" spans="1:11" x14ac:dyDescent="0.2">
      <c r="A48" s="6"/>
      <c r="B48" s="6"/>
      <c r="C48" s="4"/>
      <c r="D48" s="4"/>
      <c r="E48" s="32"/>
      <c r="F48" s="32"/>
      <c r="G48" s="16"/>
      <c r="H48" s="4"/>
      <c r="I48" s="4"/>
      <c r="J48" s="5"/>
      <c r="K48" s="4"/>
    </row>
    <row r="49" spans="1:11" x14ac:dyDescent="0.2">
      <c r="A49" s="6"/>
      <c r="B49" s="6"/>
      <c r="C49" s="4"/>
      <c r="D49" s="4"/>
      <c r="E49" s="32"/>
      <c r="F49" s="32"/>
      <c r="G49" s="16"/>
      <c r="H49" s="4"/>
      <c r="I49" s="4"/>
      <c r="J49" s="5"/>
      <c r="K49" s="4"/>
    </row>
    <row r="50" spans="1:11" x14ac:dyDescent="0.2">
      <c r="A50" s="6"/>
      <c r="B50" s="6"/>
      <c r="C50" s="4"/>
      <c r="D50" s="33">
        <f>D8</f>
        <v>0</v>
      </c>
      <c r="E50" s="32"/>
      <c r="F50" s="32"/>
      <c r="G50" s="16"/>
      <c r="H50" s="4"/>
      <c r="I50" s="4"/>
      <c r="J50" s="5"/>
      <c r="K50" s="4"/>
    </row>
  </sheetData>
  <sheetProtection selectLockedCells="1"/>
  <dataConsolidate/>
  <mergeCells count="44">
    <mergeCell ref="C13:D13"/>
    <mergeCell ref="E13:G13"/>
    <mergeCell ref="C17:D17"/>
    <mergeCell ref="E17:G17"/>
    <mergeCell ref="C22:D22"/>
    <mergeCell ref="E22:G22"/>
    <mergeCell ref="C14:D14"/>
    <mergeCell ref="E14:G14"/>
    <mergeCell ref="C15:D15"/>
    <mergeCell ref="E15:G15"/>
    <mergeCell ref="C18:D18"/>
    <mergeCell ref="E18:G18"/>
    <mergeCell ref="C20:D20"/>
    <mergeCell ref="E20:G20"/>
    <mergeCell ref="C19:D19"/>
    <mergeCell ref="E19:G19"/>
    <mergeCell ref="E25:G25"/>
    <mergeCell ref="C16:D16"/>
    <mergeCell ref="E16:G16"/>
    <mergeCell ref="C26:D26"/>
    <mergeCell ref="C27:D27"/>
    <mergeCell ref="E27:G27"/>
    <mergeCell ref="C23:D23"/>
    <mergeCell ref="E23:G23"/>
    <mergeCell ref="C24:D24"/>
    <mergeCell ref="E24:G24"/>
    <mergeCell ref="C21:D21"/>
    <mergeCell ref="E21:G21"/>
    <mergeCell ref="A2:D2"/>
    <mergeCell ref="A3:C3"/>
    <mergeCell ref="A4:C4"/>
    <mergeCell ref="A5:C5"/>
    <mergeCell ref="D31:E36"/>
    <mergeCell ref="E12:G12"/>
    <mergeCell ref="A6:C6"/>
    <mergeCell ref="A7:C7"/>
    <mergeCell ref="A8:C8"/>
    <mergeCell ref="A9:C9"/>
    <mergeCell ref="A10:C10"/>
    <mergeCell ref="C12:D12"/>
    <mergeCell ref="E26:G26"/>
    <mergeCell ref="C28:D28"/>
    <mergeCell ref="E28:G28"/>
    <mergeCell ref="C25:D25"/>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
  <sheetViews>
    <sheetView topLeftCell="D7" zoomScale="90" zoomScaleNormal="90" workbookViewId="0">
      <selection activeCell="P10" sqref="P10"/>
    </sheetView>
  </sheetViews>
  <sheetFormatPr defaultColWidth="8.85546875" defaultRowHeight="15.75" x14ac:dyDescent="0.25"/>
  <cols>
    <col min="1" max="1" width="6.85546875" style="189" customWidth="1"/>
    <col min="2" max="2" width="18.42578125" style="190" customWidth="1"/>
    <col min="3" max="3" width="52.140625" style="183" customWidth="1"/>
    <col min="4" max="4" width="69.85546875" style="183" customWidth="1"/>
    <col min="5" max="6" width="8.140625" style="183" customWidth="1"/>
    <col min="7" max="8" width="8.140625" style="190" customWidth="1"/>
    <col min="9" max="11" width="8.140625" style="183" customWidth="1"/>
    <col min="12" max="12" width="8.85546875" style="183"/>
    <col min="13" max="13" width="9.85546875" style="183" customWidth="1"/>
    <col min="14" max="16384" width="8.85546875" style="183"/>
  </cols>
  <sheetData>
    <row r="1" spans="1:13" ht="45" customHeight="1" x14ac:dyDescent="0.25">
      <c r="A1" s="223" t="s">
        <v>108</v>
      </c>
      <c r="B1" s="223" t="s">
        <v>24</v>
      </c>
      <c r="C1" s="223" t="s">
        <v>26</v>
      </c>
      <c r="D1" s="223" t="s">
        <v>109</v>
      </c>
      <c r="E1" s="380" t="s">
        <v>25</v>
      </c>
      <c r="F1" s="380"/>
      <c r="G1" s="380" t="s">
        <v>110</v>
      </c>
      <c r="H1" s="380"/>
      <c r="I1" s="380" t="s">
        <v>111</v>
      </c>
      <c r="J1" s="380"/>
      <c r="K1" s="224" t="s">
        <v>27</v>
      </c>
      <c r="L1" s="224" t="s">
        <v>208</v>
      </c>
      <c r="M1" s="224" t="s">
        <v>209</v>
      </c>
    </row>
    <row r="2" spans="1:13" ht="15.95" customHeight="1" x14ac:dyDescent="0.25">
      <c r="A2" s="228">
        <v>1</v>
      </c>
      <c r="B2" s="365" t="s">
        <v>112</v>
      </c>
      <c r="C2" s="229" t="s">
        <v>113</v>
      </c>
      <c r="D2" s="230"/>
      <c r="E2" s="366">
        <v>9</v>
      </c>
      <c r="F2" s="367">
        <f>E2/$E$18</f>
        <v>0.5</v>
      </c>
      <c r="G2" s="228">
        <v>4</v>
      </c>
      <c r="H2" s="231">
        <f>G2/(SUM($G$2:$G$8))</f>
        <v>0.11764705882352941</v>
      </c>
      <c r="I2" s="229"/>
      <c r="J2" s="232"/>
      <c r="K2" s="237">
        <f>F2*H2*100</f>
        <v>5.8823529411764701</v>
      </c>
      <c r="L2" s="232">
        <f>'F1'!$H$13</f>
        <v>4</v>
      </c>
      <c r="M2" s="232">
        <f>L2*K2</f>
        <v>23.52941176470588</v>
      </c>
    </row>
    <row r="3" spans="1:13" ht="15.95" customHeight="1" x14ac:dyDescent="0.25">
      <c r="A3" s="228">
        <f>A2+1</f>
        <v>2</v>
      </c>
      <c r="B3" s="365"/>
      <c r="C3" s="229" t="s">
        <v>114</v>
      </c>
      <c r="D3" s="230"/>
      <c r="E3" s="366"/>
      <c r="F3" s="367"/>
      <c r="G3" s="228">
        <v>4</v>
      </c>
      <c r="H3" s="231">
        <f t="shared" ref="H3:H8" si="0">G3/(SUM($G$2:$G$8))</f>
        <v>0.11764705882352941</v>
      </c>
      <c r="I3" s="229"/>
      <c r="J3" s="232"/>
      <c r="K3" s="237">
        <f>F2*H3*100</f>
        <v>5.8823529411764701</v>
      </c>
      <c r="L3" s="232">
        <f>'F1'!$H$13</f>
        <v>4</v>
      </c>
      <c r="M3" s="232">
        <f t="shared" ref="M3:M17" si="1">L3*K3</f>
        <v>23.52941176470588</v>
      </c>
    </row>
    <row r="4" spans="1:13" ht="15.95" customHeight="1" x14ac:dyDescent="0.25">
      <c r="A4" s="228">
        <f t="shared" ref="A4:A17" si="2">A3+1</f>
        <v>3</v>
      </c>
      <c r="B4" s="365"/>
      <c r="C4" s="229" t="s">
        <v>115</v>
      </c>
      <c r="D4" s="230"/>
      <c r="E4" s="366"/>
      <c r="F4" s="367"/>
      <c r="G4" s="228">
        <v>7</v>
      </c>
      <c r="H4" s="231">
        <f t="shared" si="0"/>
        <v>0.20588235294117646</v>
      </c>
      <c r="I4" s="229"/>
      <c r="J4" s="232"/>
      <c r="K4" s="237">
        <f>F2*H4*100</f>
        <v>10.294117647058822</v>
      </c>
      <c r="L4" s="232">
        <f>'F1'!$H$13</f>
        <v>4</v>
      </c>
      <c r="M4" s="232">
        <f t="shared" si="1"/>
        <v>41.17647058823529</v>
      </c>
    </row>
    <row r="5" spans="1:13" ht="15.95" customHeight="1" x14ac:dyDescent="0.25">
      <c r="A5" s="228">
        <f t="shared" si="2"/>
        <v>4</v>
      </c>
      <c r="B5" s="365"/>
      <c r="C5" s="229" t="s">
        <v>156</v>
      </c>
      <c r="D5" s="230"/>
      <c r="E5" s="366"/>
      <c r="F5" s="367"/>
      <c r="G5" s="228">
        <v>7</v>
      </c>
      <c r="H5" s="231">
        <f t="shared" si="0"/>
        <v>0.20588235294117646</v>
      </c>
      <c r="I5" s="229"/>
      <c r="J5" s="232"/>
      <c r="K5" s="237">
        <f>F2*H5*100</f>
        <v>10.294117647058822</v>
      </c>
      <c r="L5" s="232">
        <f>'F1'!$H$13</f>
        <v>4</v>
      </c>
      <c r="M5" s="232">
        <f t="shared" si="1"/>
        <v>41.17647058823529</v>
      </c>
    </row>
    <row r="6" spans="1:13" ht="15.95" customHeight="1" x14ac:dyDescent="0.25">
      <c r="A6" s="228">
        <f t="shared" si="2"/>
        <v>5</v>
      </c>
      <c r="B6" s="365"/>
      <c r="C6" s="229" t="s">
        <v>116</v>
      </c>
      <c r="D6" s="230"/>
      <c r="E6" s="366"/>
      <c r="F6" s="367"/>
      <c r="G6" s="228">
        <v>5</v>
      </c>
      <c r="H6" s="231">
        <f t="shared" si="0"/>
        <v>0.14705882352941177</v>
      </c>
      <c r="I6" s="229"/>
      <c r="J6" s="232"/>
      <c r="K6" s="237">
        <f>F2*H6*100</f>
        <v>7.3529411764705888</v>
      </c>
      <c r="L6" s="232">
        <f>'F1'!$H$13</f>
        <v>4</v>
      </c>
      <c r="M6" s="232">
        <f t="shared" si="1"/>
        <v>29.411764705882355</v>
      </c>
    </row>
    <row r="7" spans="1:13" ht="15.95" customHeight="1" x14ac:dyDescent="0.25">
      <c r="A7" s="228">
        <f t="shared" si="2"/>
        <v>6</v>
      </c>
      <c r="B7" s="365"/>
      <c r="C7" s="229" t="s">
        <v>158</v>
      </c>
      <c r="D7" s="230"/>
      <c r="E7" s="366"/>
      <c r="F7" s="367"/>
      <c r="G7" s="228">
        <v>5</v>
      </c>
      <c r="H7" s="231">
        <f t="shared" si="0"/>
        <v>0.14705882352941177</v>
      </c>
      <c r="I7" s="229"/>
      <c r="J7" s="232"/>
      <c r="K7" s="237">
        <f>F2*H7*100</f>
        <v>7.3529411764705888</v>
      </c>
      <c r="L7" s="232">
        <f>'F1'!$H$13</f>
        <v>4</v>
      </c>
      <c r="M7" s="232">
        <f t="shared" si="1"/>
        <v>29.411764705882355</v>
      </c>
    </row>
    <row r="8" spans="1:13" ht="15.95" customHeight="1" x14ac:dyDescent="0.25">
      <c r="A8" s="228">
        <f t="shared" si="2"/>
        <v>7</v>
      </c>
      <c r="B8" s="365"/>
      <c r="C8" s="229" t="s">
        <v>159</v>
      </c>
      <c r="D8" s="230"/>
      <c r="E8" s="366"/>
      <c r="F8" s="367"/>
      <c r="G8" s="228">
        <v>2</v>
      </c>
      <c r="H8" s="231">
        <f t="shared" si="0"/>
        <v>5.8823529411764705E-2</v>
      </c>
      <c r="I8" s="229"/>
      <c r="J8" s="232"/>
      <c r="K8" s="237">
        <f>F2*H8*100</f>
        <v>2.9411764705882351</v>
      </c>
      <c r="L8" s="232">
        <f>'F1'!$H$13</f>
        <v>4</v>
      </c>
      <c r="M8" s="232">
        <f t="shared" si="1"/>
        <v>11.76470588235294</v>
      </c>
    </row>
    <row r="9" spans="1:13" ht="15.95" customHeight="1" x14ac:dyDescent="0.25">
      <c r="A9" s="225">
        <f t="shared" si="2"/>
        <v>8</v>
      </c>
      <c r="B9" s="376" t="s">
        <v>117</v>
      </c>
      <c r="C9" s="378" t="s">
        <v>207</v>
      </c>
      <c r="D9" s="226" t="s">
        <v>197</v>
      </c>
      <c r="E9" s="372">
        <v>3</v>
      </c>
      <c r="F9" s="374">
        <f>E9/$E$18</f>
        <v>0.16666666666666666</v>
      </c>
      <c r="G9" s="372"/>
      <c r="H9" s="382"/>
      <c r="I9" s="225">
        <v>6</v>
      </c>
      <c r="J9" s="227">
        <f>I9/SUM($I$9:$I$10)</f>
        <v>0.6</v>
      </c>
      <c r="K9" s="238">
        <f>$F$9*J9*100</f>
        <v>10</v>
      </c>
      <c r="L9" s="227">
        <f>'F1'!$H$13</f>
        <v>4</v>
      </c>
      <c r="M9" s="227">
        <f t="shared" si="1"/>
        <v>40</v>
      </c>
    </row>
    <row r="10" spans="1:13" ht="15.95" customHeight="1" x14ac:dyDescent="0.25">
      <c r="A10" s="225">
        <f t="shared" si="2"/>
        <v>9</v>
      </c>
      <c r="B10" s="377"/>
      <c r="C10" s="379"/>
      <c r="D10" s="226" t="s">
        <v>198</v>
      </c>
      <c r="E10" s="373"/>
      <c r="F10" s="375"/>
      <c r="G10" s="373"/>
      <c r="H10" s="383"/>
      <c r="I10" s="225">
        <v>4</v>
      </c>
      <c r="J10" s="227">
        <f>I10/SUM($I$9:$I$10)</f>
        <v>0.4</v>
      </c>
      <c r="K10" s="238">
        <f>$F$9*J10*100</f>
        <v>6.666666666666667</v>
      </c>
      <c r="L10" s="227">
        <f>'F1'!$H$13</f>
        <v>4</v>
      </c>
      <c r="M10" s="227">
        <f t="shared" si="1"/>
        <v>26.666666666666668</v>
      </c>
    </row>
    <row r="11" spans="1:13" ht="15.95" customHeight="1" x14ac:dyDescent="0.25">
      <c r="A11" s="233">
        <f t="shared" si="2"/>
        <v>10</v>
      </c>
      <c r="B11" s="368" t="s">
        <v>118</v>
      </c>
      <c r="C11" s="369" t="s">
        <v>202</v>
      </c>
      <c r="D11" s="234" t="s">
        <v>120</v>
      </c>
      <c r="E11" s="370">
        <v>6</v>
      </c>
      <c r="F11" s="371">
        <f>E11/$E$18</f>
        <v>0.33333333333333331</v>
      </c>
      <c r="G11" s="370">
        <v>3</v>
      </c>
      <c r="H11" s="381">
        <f>G11/SUM($G$11:$G$17)</f>
        <v>0.2</v>
      </c>
      <c r="I11" s="233">
        <v>5</v>
      </c>
      <c r="J11" s="235">
        <f>I11/SUM(I11:I12)</f>
        <v>0.41666666666666669</v>
      </c>
      <c r="K11" s="239">
        <f>F11*H11*J11*100</f>
        <v>2.7777777777777781</v>
      </c>
      <c r="L11" s="235">
        <f>'F1'!$H$13</f>
        <v>4</v>
      </c>
      <c r="M11" s="235">
        <f t="shared" si="1"/>
        <v>11.111111111111112</v>
      </c>
    </row>
    <row r="12" spans="1:13" ht="15.95" customHeight="1" x14ac:dyDescent="0.25">
      <c r="A12" s="233">
        <f t="shared" si="2"/>
        <v>11</v>
      </c>
      <c r="B12" s="368"/>
      <c r="C12" s="369"/>
      <c r="D12" s="234" t="s">
        <v>121</v>
      </c>
      <c r="E12" s="370"/>
      <c r="F12" s="371"/>
      <c r="G12" s="370"/>
      <c r="H12" s="381"/>
      <c r="I12" s="233">
        <v>7</v>
      </c>
      <c r="J12" s="235">
        <f>I12/SUM(I11:I12)</f>
        <v>0.58333333333333337</v>
      </c>
      <c r="K12" s="239">
        <f>F11*H11*J12*100</f>
        <v>3.8888888888888888</v>
      </c>
      <c r="L12" s="235">
        <f>'F1'!$H$13</f>
        <v>4</v>
      </c>
      <c r="M12" s="235">
        <f t="shared" si="1"/>
        <v>15.555555555555555</v>
      </c>
    </row>
    <row r="13" spans="1:13" ht="15.95" customHeight="1" x14ac:dyDescent="0.25">
      <c r="A13" s="233">
        <f t="shared" si="2"/>
        <v>12</v>
      </c>
      <c r="B13" s="368"/>
      <c r="C13" s="234" t="s">
        <v>199</v>
      </c>
      <c r="D13" s="234"/>
      <c r="E13" s="370"/>
      <c r="F13" s="371"/>
      <c r="G13" s="233">
        <v>5</v>
      </c>
      <c r="H13" s="236">
        <f>G13/SUM($G$11:$G$17)</f>
        <v>0.33333333333333331</v>
      </c>
      <c r="I13" s="233"/>
      <c r="J13" s="235"/>
      <c r="K13" s="239">
        <f>F11*H13*100</f>
        <v>11.111111111111111</v>
      </c>
      <c r="L13" s="235">
        <f>'F1'!$H$13</f>
        <v>4</v>
      </c>
      <c r="M13" s="235">
        <f t="shared" si="1"/>
        <v>44.444444444444443</v>
      </c>
    </row>
    <row r="14" spans="1:13" ht="15.95" customHeight="1" x14ac:dyDescent="0.25">
      <c r="A14" s="233">
        <f t="shared" si="2"/>
        <v>13</v>
      </c>
      <c r="B14" s="368"/>
      <c r="C14" s="369" t="s">
        <v>200</v>
      </c>
      <c r="D14" s="234" t="s">
        <v>123</v>
      </c>
      <c r="E14" s="370"/>
      <c r="F14" s="371"/>
      <c r="G14" s="370">
        <v>5</v>
      </c>
      <c r="H14" s="381">
        <f>G14/SUM(G11:G17)</f>
        <v>0.33333333333333331</v>
      </c>
      <c r="I14" s="233">
        <v>7</v>
      </c>
      <c r="J14" s="235">
        <f>I14/SUM($I$14:$I$16)</f>
        <v>0.41176470588235292</v>
      </c>
      <c r="K14" s="239">
        <f>F11*H14*J14*100</f>
        <v>4.5751633986928102</v>
      </c>
      <c r="L14" s="235">
        <f>'F1'!$H$13</f>
        <v>4</v>
      </c>
      <c r="M14" s="235">
        <f t="shared" si="1"/>
        <v>18.300653594771241</v>
      </c>
    </row>
    <row r="15" spans="1:13" ht="15.95" customHeight="1" x14ac:dyDescent="0.25">
      <c r="A15" s="233">
        <f t="shared" si="2"/>
        <v>14</v>
      </c>
      <c r="B15" s="368"/>
      <c r="C15" s="369"/>
      <c r="D15" s="234" t="s">
        <v>160</v>
      </c>
      <c r="E15" s="370"/>
      <c r="F15" s="371"/>
      <c r="G15" s="370"/>
      <c r="H15" s="381"/>
      <c r="I15" s="233">
        <v>5</v>
      </c>
      <c r="J15" s="235">
        <f>I15/SUM($I$14:$I$16)</f>
        <v>0.29411764705882354</v>
      </c>
      <c r="K15" s="239">
        <f>F11*H14*J15*100</f>
        <v>3.2679738562091507</v>
      </c>
      <c r="L15" s="235">
        <f>'F1'!$H$13</f>
        <v>4</v>
      </c>
      <c r="M15" s="235">
        <f t="shared" si="1"/>
        <v>13.071895424836603</v>
      </c>
    </row>
    <row r="16" spans="1:13" ht="15.95" customHeight="1" x14ac:dyDescent="0.25">
      <c r="A16" s="233">
        <f t="shared" si="2"/>
        <v>15</v>
      </c>
      <c r="B16" s="368"/>
      <c r="C16" s="369"/>
      <c r="D16" s="234" t="s">
        <v>161</v>
      </c>
      <c r="E16" s="370"/>
      <c r="F16" s="371"/>
      <c r="G16" s="370"/>
      <c r="H16" s="381"/>
      <c r="I16" s="233">
        <v>5</v>
      </c>
      <c r="J16" s="235">
        <f>I16/SUM($I$14:$I$16)</f>
        <v>0.29411764705882354</v>
      </c>
      <c r="K16" s="239">
        <f>F11*H14*J16*100</f>
        <v>3.2679738562091507</v>
      </c>
      <c r="L16" s="235">
        <f>'F1'!$H$13</f>
        <v>4</v>
      </c>
      <c r="M16" s="235">
        <f t="shared" si="1"/>
        <v>13.071895424836603</v>
      </c>
    </row>
    <row r="17" spans="1:13" ht="15.95" customHeight="1" x14ac:dyDescent="0.25">
      <c r="A17" s="233">
        <f t="shared" si="2"/>
        <v>16</v>
      </c>
      <c r="B17" s="368"/>
      <c r="C17" s="234" t="s">
        <v>201</v>
      </c>
      <c r="D17" s="234"/>
      <c r="E17" s="370"/>
      <c r="F17" s="371"/>
      <c r="G17" s="233">
        <v>2</v>
      </c>
      <c r="H17" s="236">
        <f>G17/SUM($G$11:$G$17)</f>
        <v>0.13333333333333333</v>
      </c>
      <c r="I17" s="234"/>
      <c r="J17" s="234"/>
      <c r="K17" s="239">
        <f>+F11*H17*100</f>
        <v>4.4444444444444438</v>
      </c>
      <c r="L17" s="235">
        <f>'F1'!$H$13</f>
        <v>4</v>
      </c>
      <c r="M17" s="235">
        <f t="shared" si="1"/>
        <v>17.777777777777775</v>
      </c>
    </row>
    <row r="18" spans="1:13" ht="15.95" customHeight="1" x14ac:dyDescent="0.25">
      <c r="A18" s="184"/>
      <c r="B18" s="186"/>
      <c r="C18" s="185"/>
      <c r="D18" s="185"/>
      <c r="E18" s="187">
        <f>SUM(E2:E17)</f>
        <v>18</v>
      </c>
      <c r="F18" s="188">
        <f>SUM(F2:F17)</f>
        <v>1</v>
      </c>
      <c r="G18" s="186"/>
      <c r="H18" s="186"/>
      <c r="I18" s="185"/>
      <c r="J18" s="185"/>
      <c r="K18" s="222">
        <f>SUM(K2:K17)</f>
        <v>99.999999999999986</v>
      </c>
      <c r="M18" s="222">
        <f>SUM(M2:M17)</f>
        <v>399.99999999999994</v>
      </c>
    </row>
    <row r="19" spans="1:13" x14ac:dyDescent="0.25">
      <c r="G19" s="190">
        <v>1</v>
      </c>
      <c r="H19" s="191">
        <f>SUM(H2:H8)</f>
        <v>1</v>
      </c>
      <c r="I19" s="190" t="s">
        <v>125</v>
      </c>
      <c r="J19" s="191">
        <f>SUM(J11:J12)</f>
        <v>1</v>
      </c>
    </row>
    <row r="20" spans="1:13" x14ac:dyDescent="0.25">
      <c r="H20" s="191"/>
      <c r="I20" s="190" t="s">
        <v>126</v>
      </c>
      <c r="J20" s="191">
        <f>SUM(J14:J16)</f>
        <v>1</v>
      </c>
    </row>
    <row r="21" spans="1:13" x14ac:dyDescent="0.25">
      <c r="G21" s="190">
        <v>3</v>
      </c>
      <c r="H21" s="191">
        <f>SUM(H11:H17)</f>
        <v>1</v>
      </c>
    </row>
  </sheetData>
  <sheetProtection formatCells="0" formatColumns="0" formatRows="0" insertColumns="0" insertRows="0" insertHyperlinks="0" deleteColumns="0" deleteRows="0" sort="0"/>
  <mergeCells count="21">
    <mergeCell ref="I1:J1"/>
    <mergeCell ref="G11:G12"/>
    <mergeCell ref="H11:H12"/>
    <mergeCell ref="C14:C16"/>
    <mergeCell ref="G14:G16"/>
    <mergeCell ref="H14:H16"/>
    <mergeCell ref="G9:G10"/>
    <mergeCell ref="H9:H10"/>
    <mergeCell ref="E1:F1"/>
    <mergeCell ref="G1:H1"/>
    <mergeCell ref="B2:B8"/>
    <mergeCell ref="E2:E8"/>
    <mergeCell ref="F2:F8"/>
    <mergeCell ref="B11:B17"/>
    <mergeCell ref="C11:C12"/>
    <mergeCell ref="E11:E17"/>
    <mergeCell ref="F11:F17"/>
    <mergeCell ref="E9:E10"/>
    <mergeCell ref="F9:F10"/>
    <mergeCell ref="B9:B10"/>
    <mergeCell ref="C9:C10"/>
  </mergeCells>
  <conditionalFormatting sqref="B2 B1:D1">
    <cfRule type="cellIs" dxfId="11" priority="12" operator="equal">
      <formula>"Tidak dinilai"</formula>
    </cfRule>
  </conditionalFormatting>
  <conditionalFormatting sqref="D3">
    <cfRule type="cellIs" dxfId="10" priority="10" operator="equal">
      <formula>"Tidak dinilai"</formula>
    </cfRule>
  </conditionalFormatting>
  <conditionalFormatting sqref="D2">
    <cfRule type="cellIs" dxfId="9" priority="11" operator="equal">
      <formula>"Tidak dinilai"</formula>
    </cfRule>
  </conditionalFormatting>
  <conditionalFormatting sqref="D9:D10">
    <cfRule type="cellIs" dxfId="8" priority="5" operator="equal">
      <formula>"Tidak dinilai"</formula>
    </cfRule>
  </conditionalFormatting>
  <conditionalFormatting sqref="D5">
    <cfRule type="cellIs" dxfId="7" priority="8" operator="equal">
      <formula>"Tidak dinilai"</formula>
    </cfRule>
  </conditionalFormatting>
  <conditionalFormatting sqref="D4">
    <cfRule type="cellIs" dxfId="6" priority="9" operator="equal">
      <formula>"Tidak dinilai"</formula>
    </cfRule>
  </conditionalFormatting>
  <conditionalFormatting sqref="D6:D7">
    <cfRule type="cellIs" dxfId="5" priority="7" operator="equal">
      <formula>"Tidak dinilai"</formula>
    </cfRule>
  </conditionalFormatting>
  <conditionalFormatting sqref="D8">
    <cfRule type="cellIs" dxfId="4" priority="6" operator="equal">
      <formula>"Tidak dinilai"</formula>
    </cfRule>
  </conditionalFormatting>
  <conditionalFormatting sqref="A1">
    <cfRule type="cellIs" dxfId="3" priority="4" operator="equal">
      <formula>"Tidak dinilai"</formula>
    </cfRule>
  </conditionalFormatting>
  <conditionalFormatting sqref="E1">
    <cfRule type="cellIs" dxfId="2" priority="3" operator="equal">
      <formula>"Tidak dinilai"</formula>
    </cfRule>
  </conditionalFormatting>
  <conditionalFormatting sqref="G1">
    <cfRule type="cellIs" dxfId="1" priority="2" operator="equal">
      <formula>"Tidak dinilai"</formula>
    </cfRule>
  </conditionalFormatting>
  <conditionalFormatting sqref="I1">
    <cfRule type="cellIs" dxfId="0" priority="1" operator="equal">
      <formula>"Tidak dinilai"</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Matriks Penilaian</vt:lpstr>
      <vt:lpstr>Hitung F1</vt:lpstr>
      <vt:lpstr>F1</vt:lpstr>
      <vt:lpstr>Pembobotan</vt:lpstr>
      <vt:lpstr>'F1'!Print_Titles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BAN-PT</cp:lastModifiedBy>
  <cp:lastPrinted>2018-01-28T09:11:28Z</cp:lastPrinted>
  <dcterms:created xsi:type="dcterms:W3CDTF">2018-01-27T14:24:19Z</dcterms:created>
  <dcterms:modified xsi:type="dcterms:W3CDTF">2021-02-12T08:40:57Z</dcterms:modified>
</cp:coreProperties>
</file>