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2 2021 Pembukaan Prodi Kesehatan di PTA\"/>
    </mc:Choice>
  </mc:AlternateContent>
  <bookViews>
    <workbookView xWindow="0" yWindow="0" windowWidth="19200" windowHeight="7050"/>
  </bookViews>
  <sheets>
    <sheet name="Magister Penambahan pd PTS-PTN" sheetId="8" r:id="rId1"/>
    <sheet name="Bobot Magister-Penambahan" sheetId="6"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L14" i="6"/>
  <c r="D14" i="6"/>
  <c r="C9" i="6" l="1"/>
  <c r="J13" i="6" l="1"/>
  <c r="J9" i="6"/>
  <c r="J8" i="6"/>
  <c r="O20" i="6" l="1"/>
  <c r="C17" i="6" l="1"/>
  <c r="D16" i="6"/>
  <c r="D15" i="6"/>
  <c r="D13" i="6"/>
  <c r="C13" i="6"/>
  <c r="C12" i="6"/>
  <c r="D11" i="6"/>
  <c r="D10" i="6"/>
  <c r="C10" i="6"/>
  <c r="C8" i="6"/>
  <c r="B10" i="6"/>
  <c r="B8" i="6"/>
  <c r="B3" i="6"/>
  <c r="C7" i="6"/>
  <c r="C6" i="6"/>
  <c r="C5" i="6"/>
  <c r="C4" i="6"/>
  <c r="C3" i="6"/>
  <c r="A6" i="8"/>
  <c r="A7" i="8" s="1"/>
  <c r="A8" i="8" s="1"/>
  <c r="A9" i="8" s="1"/>
  <c r="A10" i="8" s="1"/>
  <c r="A11" i="8" s="1"/>
  <c r="A12" i="8" s="1"/>
  <c r="A13" i="8" s="1"/>
  <c r="A14" i="8" s="1"/>
  <c r="A15" i="8" s="1"/>
  <c r="A20" i="8" s="1"/>
  <c r="A21" i="8" s="1"/>
  <c r="A22" i="8" s="1"/>
  <c r="A23" i="8" s="1"/>
  <c r="J17" i="6" l="1"/>
  <c r="J12" i="6"/>
  <c r="J10" i="6"/>
  <c r="J7" i="6"/>
  <c r="J6" i="6"/>
  <c r="J5" i="6"/>
  <c r="J4" i="6"/>
  <c r="J3" i="6"/>
  <c r="J18" i="6" l="1"/>
  <c r="G18" i="6"/>
  <c r="H8" i="6" s="1"/>
  <c r="L16" i="6"/>
  <c r="L15" i="6"/>
  <c r="L13" i="6"/>
  <c r="L11" i="6"/>
  <c r="L10" i="6"/>
  <c r="O8" i="6" l="1"/>
  <c r="M9" i="6"/>
  <c r="O9" i="6" s="1"/>
  <c r="M8" i="6"/>
  <c r="L18" i="6"/>
  <c r="H3" i="6"/>
  <c r="H10" i="6"/>
  <c r="M11" i="6" l="1"/>
  <c r="O11" i="6" s="1"/>
  <c r="M14" i="6"/>
  <c r="O14" i="6" s="1"/>
  <c r="H18" i="6"/>
  <c r="M10" i="6"/>
  <c r="O10" i="6" s="1"/>
  <c r="M16" i="6"/>
  <c r="O16" i="6" s="1"/>
  <c r="M12" i="6"/>
  <c r="O12" i="6" s="1"/>
  <c r="M17" i="6"/>
  <c r="O17" i="6" s="1"/>
  <c r="M13" i="6"/>
  <c r="O13" i="6" s="1"/>
  <c r="M15" i="6"/>
  <c r="O15" i="6" s="1"/>
  <c r="M6" i="6"/>
  <c r="O6" i="6" s="1"/>
  <c r="M5" i="6"/>
  <c r="O5" i="6" s="1"/>
  <c r="M4" i="6"/>
  <c r="O4" i="6" s="1"/>
  <c r="M7" i="6"/>
  <c r="O7" i="6" s="1"/>
  <c r="M3" i="6"/>
  <c r="O3" i="6" s="1"/>
  <c r="O18" i="6" l="1"/>
  <c r="N20" i="6" s="1"/>
  <c r="M18" i="6"/>
</calcChain>
</file>

<file path=xl/sharedStrings.xml><?xml version="1.0" encoding="utf-8"?>
<sst xmlns="http://schemas.openxmlformats.org/spreadsheetml/2006/main" count="171" uniqueCount="143">
  <si>
    <t>Elemen</t>
  </si>
  <si>
    <t>Indikator</t>
  </si>
  <si>
    <t>Kriteria</t>
  </si>
  <si>
    <t>1.2  Profil Lulusan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</si>
  <si>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</si>
  <si>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</si>
  <si>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</si>
  <si>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</si>
  <si>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</si>
  <si>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</si>
  <si>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</si>
  <si>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 xml:space="preserve">3.3  Sarana dan Prasarana.     </t>
  </si>
  <si>
    <t>3.3.1  Ruang kuliah, ruang kerja dosen, kantor dan perpustakaan</t>
  </si>
  <si>
    <t>3.4  Tenaga Kependidikan</t>
  </si>
  <si>
    <t>Nomor</t>
  </si>
  <si>
    <t>Diminta</t>
  </si>
  <si>
    <t>Sub-Elemen</t>
  </si>
  <si>
    <t>Penilaian</t>
  </si>
  <si>
    <t>Skor</t>
  </si>
  <si>
    <t>Bobot Kriteria</t>
  </si>
  <si>
    <t>Bobot Elemen</t>
  </si>
  <si>
    <t>Bobot Sub-Elemen</t>
  </si>
  <si>
    <t>Bobot Butir</t>
  </si>
  <si>
    <t>Jika memenuhi 5 (lima) aspek</t>
  </si>
  <si>
    <t>Jika memenuhi 4 (empat) aspek</t>
  </si>
  <si>
    <t>Jika memenuhi 3 (tiga) aspek</t>
  </si>
  <si>
    <t>Jika memenuhi 1 - 2 aspek</t>
  </si>
  <si>
    <t>Kurang memadai, ruang akademik khusus yang disiapkan tidak relevan dengan kebutuhan</t>
  </si>
  <si>
    <t>Tidak ada datanya</t>
  </si>
  <si>
    <t>Tidak ada RPS</t>
  </si>
  <si>
    <t>Tidak ada skor dibawah 2</t>
  </si>
  <si>
    <t>skor = nilai rerata</t>
  </si>
  <si>
    <t>a. Luas ruang kuliah per mahasiswa dan status kepemilikan yaitu SD = milik sendiri atau SW = sewa atau kontrak atau kerjasama</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</si>
  <si>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</si>
  <si>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</si>
  <si>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</si>
  <si>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</si>
  <si>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</si>
  <si>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</si>
  <si>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</si>
  <si>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</si>
  <si>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</si>
  <si>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</si>
  <si>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</si>
  <si>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</si>
  <si>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</si>
  <si>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</si>
  <si>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</si>
  <si>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Cukup memadai, ruang akademik khusus untuk mata kuliah berpraktikum/berpraktek  untuk 2 (dua) tahun pertama telah disiapkan dengan luasan yang sesuai (1,5 m2 per mahasiswa, 25 orang per ruang)</t>
  </si>
  <si>
    <t>Peralatan tersedia dalam jumlah dan mutu yang mencukupi untuk pembelajaran pada 2 (dua) tahun pertama</t>
  </si>
  <si>
    <t>Peralatan tersedia kurang dari kebutuhan pengguna.</t>
  </si>
  <si>
    <t>Jumlah dan kualifikasi tenaga kependidikan</t>
  </si>
  <si>
    <t>Jumlah dan kualifikasi tenaga kependidikan tidak memenuhi persyaratan</t>
  </si>
  <si>
    <t>Catatan *</t>
  </si>
  <si>
    <t>Tidak ada nilai 1</t>
  </si>
  <si>
    <t>Rumusan capaian pembelajaran tidak sesuai dengan SN Dikti atau level 6 (enam)KKNI</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</si>
  <si>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</si>
  <si>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Status,  jumlah dan kualifikasi akademik calon  dosen</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</si>
  <si>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</si>
  <si>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</si>
  <si>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</si>
  <si>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</si>
  <si>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Level dan jumlah sasaran benchmarking dan mencakup aspek: (1) pengembangan keilmuan, (2) kajian capaian pembelajaran, dan (3) kurikulum program studi sejenis.</t>
  </si>
  <si>
    <t xml:space="preserve">Hanya mengidentifikasi profil lulusan atau penjelasan mengenai profil lulusan tidak relevan </t>
  </si>
  <si>
    <t>Tidak mengidentifikasi profil lulusan</t>
  </si>
  <si>
    <t>Tidak ada daftar/susunan mata kuliah</t>
  </si>
  <si>
    <t>Rataan Luas ruangan per mahasiswa atau dosen atau karyawan, dan luas minimum perpustakaan yang dihitung sebagai berikut : nilai rata-rata adalah (a+b+c+d)/4</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</si>
  <si>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</si>
  <si>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</si>
  <si>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</si>
  <si>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</si>
  <si>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</si>
  <si>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 xml:space="preserve">Tidak mencantumkan/mendeskripsikan capaian Pembelajaran atau rumusan capaian pembelajaran tidak sesuai dengan SN Dikti atau level 6 (enam)KKNI    </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</si>
  <si>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</si>
  <si>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</si>
  <si>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Jumlah ruang akademik khusus sesuai mata kuliah berpraktikum/berpraktek dengan luasan 1,5 m2 per mahasiswa, 25 orang per ruang dan status kepemilikannya</t>
  </si>
  <si>
    <t>Setiap mata kuliah berpraktikum/berpraktek  telah disediakan ruang akademik khusus tersendiri dengan luasan yang melebihi kapasitas (&gt; 1.5 m2 per mahasiswa, 25 orang mahasiswa per ruang) dan berstatus milik sendiri</t>
  </si>
  <si>
    <t>Kesesuaian peralatan dengan ruang akademik khusus yang disediakan dan kecukupannya pada tahun penyelenggaraan pendidikan</t>
  </si>
  <si>
    <r>
      <t xml:space="preserve">Peralatan tersedia dalam jumlah yang mencukupi untuk pembelajaran, </t>
    </r>
    <r>
      <rPr>
        <b/>
        <sz val="12"/>
        <rFont val="Arial Narrow"/>
        <family val="2"/>
      </rPr>
      <t>tetapi</t>
    </r>
    <r>
      <rPr>
        <sz val="12"/>
        <rFont val="Arial Narrow"/>
        <family val="2"/>
      </rPr>
      <t xml:space="preserve"> tidak sesuai dengan mata kuliah berpraktikum</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</si>
  <si>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</si>
  <si>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</si>
  <si>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</si>
  <si>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Nilai SPMI tidak boleh kurang dari 2</t>
  </si>
  <si>
    <t>Peralatan tersedia dalam jumlah yang mencukupi dan sesuai dengan mata kuliah berpraktikum/berpraktik  untuk pembelajaran sampai 4 tahun pembelajaran</t>
  </si>
  <si>
    <t>Peralatan tersedia dalam jumlah dan mutu yang mencukupi dan sesuai dengan mata kuliah berpraktikum/ berpraktik  untuk pembelajaran sampai 3 (tiga) tahun pembelajaran</t>
  </si>
  <si>
    <t>3.1.1 Organisasi dan Tata Kerja Unit Pengelola Program Studi (UPPS)</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</si>
  <si>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</si>
  <si>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Skor Mutlak</t>
  </si>
  <si>
    <t>1.1  Keunggulan Program Studi.</t>
  </si>
  <si>
    <t>keunggulan program studi disusun berdasarkan perbandingan 1 (satu) program studi pada tingkat internasional yang mencakup tiga aspek</t>
  </si>
  <si>
    <t>keunggulan program studi disusun berdasarkan perbandingan 3 (tiga) program studi pada tingkat nasional yang mencakup tiga aspek</t>
  </si>
  <si>
    <t>Keunikan atau keunggulan program studi disusun berdasarkan perbandingan 2 (dua) program studi pada tingkat nasional yang mencakup tiga aspek</t>
  </si>
  <si>
    <t>keunggulan program studi disusun berdasarkan perbandingan 1 (satu) program studi pada tingkat nasional  dan/atau mencakup kurang dari tiga aspek</t>
  </si>
  <si>
    <t>Tidak mendeskripsikan/ menguraikan keunggulan program studi</t>
  </si>
  <si>
    <t>Profesi/jenis pekerjaan, profil lulusan dan capaian pembelajaran lulusan  untuk setiap profil, kompetensi setiap profil, dan keterkaitannya dengan keunggulan prodi</t>
  </si>
  <si>
    <t>Pengusul menguraikan profil lulusan program studi yang berupa profesi atau jenis pekerjaan atau bentuk kerja lainnya dilengkapi dengan (1) uraian ringkas seluruh profil, yang sesuai dengan Program Sarjana dan (2) keterkaitan profil dengan keunggulan prodi</t>
  </si>
  <si>
    <t>Pengusul menguraikan profil lulusan program studi yang berupa profesi atau jenis pekerjaan atau bentuk kerja lainnya dilengkapi dengan (1) uraian ringkas pada sebagian profil yang sesuai dengan Program Sarjana dan (2) keterkaitan profil dengan keunggulan program studi.</t>
  </si>
  <si>
    <t>Pengusul menguraikan profil lulusan program studi yang berupa profesi atau jenis pekerjaan atau bentuk kerja lainnya dan  keterkaitan profil dengan keunggulan program studi</t>
  </si>
  <si>
    <t>Jika luas ruang kuliah &gt; 1 m2 per orang dan berstatus milik sendiri</t>
  </si>
  <si>
    <t>Jika luas ruang kuliah &gt; 1 m2 per orang dan berstatus SW</t>
  </si>
  <si>
    <t xml:space="preserve">Jika luas ruang kuliah = 1 m2 per orang </t>
  </si>
  <si>
    <t xml:space="preserve">Jika luas ruang kuliah antara 0 - 1 m2 per orang </t>
  </si>
  <si>
    <t>Setiap mata kuliah berpraktikum/berpraktek  telah disediakan ruang akademik khusus tersendiri dengan luasan yang melebihi kapasitas  (&gt; 1.5 m2 per mahasiswa, 25 orang mahasiswa per ruang) dan berstatus SW atau KS (sewa/kontrak/kerja sama)</t>
  </si>
  <si>
    <r>
      <t xml:space="preserve">Persyaratan administratif, selain aspek legalitas badan penyelenggara, yang diperiksa keberadaannya adalah (1) Rekomendasi LLDikti,  (2) Surat Persetujuan Tertulis Badan Penyelenggara </t>
    </r>
    <r>
      <rPr>
        <b/>
        <sz val="12"/>
        <rFont val="Arial Narrow"/>
        <family val="2"/>
      </rPr>
      <t>(Khusus PTS)</t>
    </r>
    <r>
      <rPr>
        <sz val="12"/>
        <rFont val="Arial Narrow"/>
        <family val="2"/>
      </rPr>
      <t xml:space="preserve">, (3) Surat Rekomendasi Tertulis Senat PT, dan (4) Pakta Integritas. </t>
    </r>
  </si>
  <si>
    <t>Program studi dinyatakan terakreditasi, bila aspek administratif terpenuhi semuanya dan skor total &gt;= 200, serta butir penialain wajib dan SPMI memiliki skor &gt;= 2</t>
  </si>
  <si>
    <t>1.4  Struktur kurikulum/Susunan Mata Kuliah</t>
  </si>
  <si>
    <t>3.2  Keterlaksanaan Sistem Penjaminan Mutu Internal</t>
  </si>
  <si>
    <t>Kebutuhan</t>
  </si>
  <si>
    <t>Wajib</t>
  </si>
  <si>
    <t>Asumsi Skor</t>
  </si>
  <si>
    <t>Nilai Akhir</t>
  </si>
  <si>
    <t>Ketersediaan RPS untuk 5 (lima)mata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</si>
  <si>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</si>
  <si>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</si>
  <si>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</si>
  <si>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Jumlah RPS mata kuliah yang  memenuhi 9 (sembilan) komponen jumlahnya kurang dari 5 (lima)</t>
  </si>
  <si>
    <t>Jumlah calon dosen tetap sedikitnya sebanyak 5 (lima) orang berkualifikasi akademik lulusan doktor atau doktor terapan atau setara level 9 (sembilan) KKNI, dan telah memiliki NIDN pada PT pengusul atau telah diangkat oleh Badan Penyelenggara</t>
  </si>
  <si>
    <t>Jumlah calon dosen  sedikitnya sebanyak 5 (lima) orang berkualifikasi akademik lulusan doktor atau doktor terapan atau setara level 9 (sembilan) KKNI, dengan komposisi: (a) 3 (tiga) orang dosen tetap dari PT pengusul yang telah memiliki NIDN, dan (b) 2 (dua) orang lainnya telah menandatangani Surat Perjanjian Kesediaan Pengangkatan sebagai calon dosen tetap</t>
  </si>
  <si>
    <t>Jumlah calon dosen tetap sedikitnya sebanyak 5 (lima) orang:
(a) berkualifikasi akademik lulusan doktor atau doktor terapan yang relevan dengan program studi, atau setara dengan 9 (sembilan) KKNI.
(b) telah memiliki NIDN pada PT pengusul atau telah diangkat oleh Badan Penyelenggara.
(c) Paling tidak terdapat 1 orang berkualifikasi Guru Besar/Profesor yang relevan dengan program studi</t>
  </si>
  <si>
    <t>2.2  Luaran Calon Dosen Tetap</t>
  </si>
  <si>
    <t>Jumlah keterlibatan dosen dalam penulisan karya ilmiah/seni/olahraga yang dihasilkan dari penelitian dan pengabdian kepada masyarakat</t>
  </si>
  <si>
    <t>Na = Jumlah keterlibatan dosen dalam penulisan karya ilmiah/seni/olahraga yang dihasilkan dari penelitian dan pengabdian kepada masyarakat pada jurnal internasional bereputasi
Nb = Jumlah keterlibatan dosen dalam penulisan karya ilmiah/seni/olahraga yang dihasilkan dari penelitian dan pengabdian kepada masyarakat pada jurnal nasional terakreditasi dan/atau jurnal internasional
Nc = Jumlah keterlibatan dosen dalam penulisan karya ilmiah/seni/olahraga yang dihasilkan dari penelitian dan pengabdian kepada masyarakat pada jurnal lokal dan/atau nasional tidak terakreditasi
Nilai Kasar = (3 Na + 2 Nb + Nc)/jumlah dosen tetap yang memenuhi persyaratan
Jika NK &gt;= 10 skore = 4, jika NK &lt; 10 maka skore = 1 + 0,3xNK</t>
  </si>
  <si>
    <t>3.3.2  Ruang belajar mandiri</t>
  </si>
  <si>
    <t>Kepemilikan ruang belajar mandiri ditinjau dari luasan per mahasiswa, status kepemilikan, dan kelengkapan</t>
  </si>
  <si>
    <t>Memiliki ruang belajar mandiri lebih dari  4m2/mahasiswa, milik sendiri, dilengkapi perabot kantor dan internet</t>
  </si>
  <si>
    <t>Memiliki ruang belajar mandiri dengan luasan 4 m2/mahasiswa dan milik sendiri atau dengan luasan lebih dari 4m2/mahasiswa, berstatus SW (sewa, kontrak, atau kerjasama), dan dilengkapi perabot kantor dan internet</t>
  </si>
  <si>
    <t>Memiliki ruang belajar mandiri minimal 4m2/mahasiswa, berstatus SW (sewa, kontrak, atau kerjasama),  dan dilengkapi perabot kantor dan internet</t>
  </si>
  <si>
    <t>Tidak memiliki ruang belajar mandiri</t>
  </si>
  <si>
    <t>3.3.3  Ruang akademik khusus</t>
  </si>
  <si>
    <t>3.3.4  Peralatan praktikum/praktik atau yang tujuan penggunaanya sejenis</t>
  </si>
  <si>
    <t>3.1.2  Perwujudan Good Governance dengan Lima Pilar Tata Pamong</t>
  </si>
  <si>
    <r>
      <t xml:space="preserve">Perwujudan </t>
    </r>
    <r>
      <rPr>
        <i/>
        <sz val="12"/>
        <rFont val="Arial Narrow"/>
        <family val="2"/>
      </rPr>
      <t>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</si>
  <si>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Magister-Penambahan</t>
  </si>
  <si>
    <t>Rumusan capaian pembelajaran sesuai dengan (1) profil lulusan, (2) deskripsi kompetensinya sesuai SN-Dikti yang mencakup 4 (empat) domain capaian pembelajaran dan sesuai level 8 (delapan) KKNI, (3) relevan dengan keunggulan prodi, dan (4) ada rujukan untuk semua aspek capaian pembelajaran</t>
  </si>
  <si>
    <r>
      <t>Rumusan capaian pembelajaran: (a) sesuai dengan profil lulusan, (b)deskripsi kompetensinya sesuai SN-Dikti yang mencakup 4 (empat) domain capaian pembelajaran dan sesuai level 8 (delapan) KKNI, (3) relevan dengan keunggulan prodi, dan (4)</t>
    </r>
    <r>
      <rPr>
        <b/>
        <sz val="12"/>
        <rFont val="Arial Narrow"/>
        <family val="2"/>
      </rPr>
      <t xml:space="preserve"> mencantumkan paling sedikit SN Dikti sebagai rujukan</t>
    </r>
  </si>
  <si>
    <t>Rumusan capaian pembelajaran: (a) sesuai dengan profil lulusan, (b) deskripsi kompetensinya sesuai SN-Dikti yang mencakup 4 (empat) domain capaian pembelajaran dan sesuai level 8 (delapan) KKNI, dan (3) relevan dg keunggulan prodi</t>
  </si>
  <si>
    <t>Rumusan capaian pembelajaran: (a) sesuai dengan profil lulusan, (b) deskripsi kompetensinya sesuai level 8 (delapan) KKNI disertai jabaran capaian pembelajaran sesuai SN-Dikti, tetapi (c) tidak atau kurang relevan dengan keunggulan prodi</t>
  </si>
  <si>
    <t>Kesesuaian susunan mata kuliah yang mencakup aspek : (1)  kesesuaian  mata kuliah dengan rumusan capaian pembelajaran; (2) urutan mata kuliah, dan (3) beban sks per semester wajar</t>
  </si>
  <si>
    <t xml:space="preserve">Susunan mata kuliah memenuhi aspek 1. </t>
  </si>
  <si>
    <t xml:space="preserve">Susunan mata kuliah memenuhi aspek 1 dan 2. </t>
  </si>
  <si>
    <t>Susunan mata kuliah memenuhi tiga aspek</t>
  </si>
  <si>
    <t>Susunan mata kuliah tidak memenuhi salah satu aspek.</t>
  </si>
  <si>
    <t>Lampiran 6 Peraturan BAN-PT Nomor 2 Tahun 2021 tentang Instrumen Pemenuhan Syarat Minimum Akreditasi Program Studi Kesehatan Program Sarjana dan Magister pada Perguruan Tinggi Penyelenggara Pendidikan Akademik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</si>
</sst>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scheme val="minor"/>
    </font>
    <font>
      <b/>
      <sz val="12"/>
      <name val="Arial Narrow"/>
      <family val="2"/>
    </font>
    <font>
      <sz val="11"/>
      <name val="Arial Narrow"/>
      <family val="2"/>
    </font>
    <font>
      <sz val="12"/>
      <name val="Arial Narrow"/>
      <family val="2"/>
    </font>
    <font>
      <i/>
      <sz val="12"/>
      <name val="Arial Narrow"/>
      <family val="2"/>
    </font>
    <font>
      <sz val="11"/>
      <color theme="1"/>
      <name val="Calibri"/>
      <family val="2"/>
      <scheme val="minor"/>
    </font>
    <font>
      <b/>
      <sz val="11"/>
      <name val="Arial Narrow"/>
      <family val="2"/>
    </font>
    <font>
      <b/>
      <sz val="14"/>
      <color theme="1"/>
      <name val="Arial Narrow"/>
      <family val="2"/>
    </font>
    <font>
      <sz val="12"/>
      <color theme="1"/>
      <name val="Arial Narrow"/>
      <family val="2"/>
    </font>
    <font>
      <b/>
      <sz val="12"/>
      <color theme="1"/>
      <name val="Arial Narrow"/>
      <family val="2"/>
    </font>
  </fonts>
  <fills count="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4" tint="0.399975585192419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hair">
        <color auto="1"/>
      </right>
      <top style="thin">
        <color auto="1"/>
      </top>
      <bottom/>
      <diagonal/>
    </border>
  </borders>
  <cellStyleXfs count="2">
    <xf numFmtId="0" fontId="0" fillId="0" borderId="0"/>
    <xf numFmtId="9" fontId="5" fillId="0" borderId="0" applyFont="0" applyFill="0" applyBorder="0" applyAlignment="0" applyProtection="0"/>
  </cellStyleXfs>
  <cellXfs count="12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pplyProtection="1">
      <alignment vertical="top" wrapText="1"/>
      <protection locked="0"/>
    </xf>
    <xf numFmtId="0" fontId="3" fillId="0" borderId="1" xfId="0" applyFont="1" applyBorder="1" applyAlignment="1">
      <alignment horizontal="center" vertical="top" wrapText="1"/>
    </xf>
    <xf numFmtId="0" fontId="3" fillId="0" borderId="1" xfId="0" applyFont="1" applyBorder="1" applyAlignment="1" applyProtection="1">
      <alignment horizontal="left" vertical="top" wrapText="1"/>
      <protection locked="0"/>
    </xf>
    <xf numFmtId="0" fontId="2"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top"/>
      <protection locked="0"/>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2" fillId="0" borderId="0" xfId="0" applyFont="1" applyFill="1" applyAlignment="1">
      <alignment vertical="top" wrapText="1"/>
    </xf>
    <xf numFmtId="0" fontId="3" fillId="0" borderId="0" xfId="0" applyFont="1" applyFill="1" applyAlignment="1">
      <alignment vertical="center"/>
    </xf>
    <xf numFmtId="0" fontId="3" fillId="0" borderId="0" xfId="0" applyFont="1" applyFill="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7" xfId="0" applyFont="1" applyBorder="1" applyAlignment="1">
      <alignment horizontal="left" vertical="center" wrapText="1"/>
    </xf>
    <xf numFmtId="0" fontId="8" fillId="0" borderId="0" xfId="0" applyFont="1" applyAlignment="1">
      <alignment vertical="center" wrapText="1"/>
    </xf>
    <xf numFmtId="1" fontId="7" fillId="4" borderId="0" xfId="1" applyNumberFormat="1" applyFont="1" applyFill="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9" fontId="9" fillId="2" borderId="0" xfId="1" applyFont="1" applyFill="1" applyAlignment="1">
      <alignment horizontal="center" vertical="center" wrapText="1"/>
    </xf>
    <xf numFmtId="0" fontId="8" fillId="3"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1" fillId="0" borderId="12" xfId="0" applyFont="1" applyBorder="1" applyAlignment="1">
      <alignment horizontal="left" vertical="center" wrapText="1"/>
    </xf>
    <xf numFmtId="0" fontId="3"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64" fontId="8" fillId="0" borderId="12" xfId="1" applyNumberFormat="1" applyFont="1" applyBorder="1" applyAlignment="1">
      <alignment horizontal="center" vertical="center" wrapText="1"/>
    </xf>
    <xf numFmtId="2" fontId="9" fillId="0" borderId="12" xfId="0" applyNumberFormat="1" applyFont="1" applyBorder="1" applyAlignment="1">
      <alignment horizontal="center" vertical="center" wrapText="1"/>
    </xf>
    <xf numFmtId="0" fontId="8" fillId="3" borderId="12" xfId="0" applyFont="1" applyFill="1" applyBorder="1" applyAlignment="1">
      <alignment horizontal="center" vertical="center" wrapText="1"/>
    </xf>
    <xf numFmtId="165" fontId="8" fillId="4" borderId="13"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164" fontId="8" fillId="0" borderId="15" xfId="1" applyNumberFormat="1" applyFont="1" applyBorder="1" applyAlignment="1">
      <alignment horizontal="center" vertical="center" wrapText="1"/>
    </xf>
    <xf numFmtId="2" fontId="9" fillId="0" borderId="15" xfId="0" applyNumberFormat="1" applyFont="1" applyBorder="1" applyAlignment="1">
      <alignment horizontal="center" vertical="center" wrapText="1"/>
    </xf>
    <xf numFmtId="0" fontId="8" fillId="3" borderId="15" xfId="0" applyFont="1" applyFill="1" applyBorder="1" applyAlignment="1">
      <alignment horizontal="center" vertical="center" wrapText="1"/>
    </xf>
    <xf numFmtId="165" fontId="8" fillId="4" borderId="16" xfId="1" applyNumberFormat="1" applyFont="1" applyFill="1" applyBorder="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vertical="center" wrapText="1"/>
    </xf>
    <xf numFmtId="0" fontId="1" fillId="0" borderId="18" xfId="0" applyFont="1" applyBorder="1" applyAlignment="1">
      <alignment horizontal="left" vertical="center" wrapText="1"/>
    </xf>
    <xf numFmtId="0" fontId="3" fillId="0" borderId="18" xfId="0" applyFont="1" applyBorder="1" applyAlignment="1">
      <alignment horizontal="center" vertical="center" wrapText="1"/>
    </xf>
    <xf numFmtId="0" fontId="9" fillId="2" borderId="18" xfId="0" applyFont="1" applyFill="1" applyBorder="1" applyAlignment="1">
      <alignment horizontal="center" vertical="center" wrapText="1"/>
    </xf>
    <xf numFmtId="164" fontId="8" fillId="0" borderId="18" xfId="1" applyNumberFormat="1" applyFont="1" applyBorder="1" applyAlignment="1">
      <alignment horizontal="center" vertical="center" wrapText="1"/>
    </xf>
    <xf numFmtId="2" fontId="9" fillId="0" borderId="18" xfId="0" applyNumberFormat="1" applyFont="1" applyBorder="1" applyAlignment="1">
      <alignment horizontal="center" vertical="center" wrapText="1"/>
    </xf>
    <xf numFmtId="0" fontId="8" fillId="3" borderId="18" xfId="0" applyFont="1" applyFill="1" applyBorder="1" applyAlignment="1">
      <alignment horizontal="center" vertical="center" wrapText="1"/>
    </xf>
    <xf numFmtId="165" fontId="8" fillId="4" borderId="19" xfId="1" applyNumberFormat="1" applyFont="1" applyFill="1" applyBorder="1" applyAlignment="1">
      <alignment horizontal="center" vertical="center" wrapText="1"/>
    </xf>
    <xf numFmtId="0" fontId="8" fillId="0" borderId="9" xfId="0" applyFont="1" applyBorder="1" applyAlignment="1">
      <alignment vertical="center" wrapText="1"/>
    </xf>
    <xf numFmtId="0" fontId="1" fillId="0" borderId="9" xfId="0" applyFont="1" applyBorder="1" applyAlignment="1">
      <alignment horizontal="left" vertical="center" wrapText="1"/>
    </xf>
    <xf numFmtId="164" fontId="8" fillId="0" borderId="9" xfId="1" applyNumberFormat="1" applyFont="1" applyBorder="1" applyAlignment="1">
      <alignment horizontal="center" vertical="center" wrapText="1"/>
    </xf>
    <xf numFmtId="0" fontId="9" fillId="2" borderId="9" xfId="0" applyFont="1" applyFill="1" applyBorder="1" applyAlignment="1">
      <alignment horizontal="center" vertical="center" wrapText="1"/>
    </xf>
    <xf numFmtId="2" fontId="9" fillId="0" borderId="9"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3" borderId="9" xfId="0" applyFont="1" applyFill="1" applyBorder="1" applyAlignment="1">
      <alignment horizontal="center" vertical="center" wrapText="1"/>
    </xf>
    <xf numFmtId="165" fontId="8" fillId="4" borderId="10" xfId="1" applyNumberFormat="1" applyFont="1" applyFill="1" applyBorder="1" applyAlignment="1">
      <alignment horizontal="center" vertical="center" wrapText="1"/>
    </xf>
    <xf numFmtId="0" fontId="1"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15" xfId="0" applyFont="1" applyFill="1" applyBorder="1" applyAlignment="1">
      <alignment horizontal="center" vertical="center" wrapText="1"/>
    </xf>
    <xf numFmtId="0" fontId="8" fillId="0" borderId="18"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left"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7"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164" fontId="8" fillId="0" borderId="9" xfId="1" applyNumberFormat="1" applyFont="1" applyBorder="1" applyAlignment="1">
      <alignment horizontal="center" vertical="center" wrapText="1"/>
    </xf>
    <xf numFmtId="164" fontId="8" fillId="0" borderId="12" xfId="1" applyNumberFormat="1" applyFont="1" applyBorder="1" applyAlignment="1">
      <alignment horizontal="center" vertical="center" wrapText="1"/>
    </xf>
    <xf numFmtId="164" fontId="8" fillId="0" borderId="15" xfId="1" applyNumberFormat="1" applyFont="1" applyBorder="1" applyAlignment="1">
      <alignment horizontal="center" vertical="center" wrapText="1"/>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9" fillId="2"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6" xfId="0" applyFont="1" applyFill="1" applyBorder="1" applyAlignment="1">
      <alignment horizontal="center" vertical="center" wrapText="1"/>
    </xf>
    <xf numFmtId="164" fontId="8" fillId="0" borderId="18" xfId="1" applyNumberFormat="1" applyFont="1" applyBorder="1" applyAlignment="1">
      <alignment horizontal="center" vertical="center" wrapText="1"/>
    </xf>
    <xf numFmtId="164" fontId="8" fillId="0" borderId="18"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0" fontId="3" fillId="0" borderId="0" xfId="0" applyFont="1" applyAlignment="1">
      <alignment horizontal="left" vertical="center"/>
    </xf>
  </cellXfs>
  <cellStyles count="2">
    <cellStyle name="Normal" xfId="0" builtinId="0"/>
    <cellStyle name="Percent" xfId="1" builtin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zoomScale="80" zoomScaleNormal="80" workbookViewId="0"/>
  </sheetViews>
  <sheetFormatPr defaultColWidth="8.90625" defaultRowHeight="15.5" x14ac:dyDescent="0.35"/>
  <cols>
    <col min="1" max="1" width="9.453125" style="12" customWidth="1"/>
    <col min="2" max="2" width="18.453125" style="13" customWidth="1"/>
    <col min="3" max="3" width="33.36328125" style="2" customWidth="1"/>
    <col min="4" max="4" width="23.08984375" style="2" customWidth="1"/>
    <col min="5" max="5" width="13.6328125" style="2" customWidth="1"/>
    <col min="6" max="6" width="45.6328125" style="20" customWidth="1"/>
    <col min="7" max="11" width="27.08984375" style="14" customWidth="1"/>
    <col min="12" max="16384" width="8.90625" style="2"/>
  </cols>
  <sheetData>
    <row r="1" spans="1:12" x14ac:dyDescent="0.35">
      <c r="A1" s="123" t="s">
        <v>142</v>
      </c>
    </row>
    <row r="3" spans="1:12" ht="29.15" customHeight="1" x14ac:dyDescent="0.35">
      <c r="A3" s="78" t="s">
        <v>14</v>
      </c>
      <c r="B3" s="78" t="s">
        <v>2</v>
      </c>
      <c r="C3" s="78" t="s">
        <v>0</v>
      </c>
      <c r="D3" s="78" t="s">
        <v>16</v>
      </c>
      <c r="E3" s="78" t="s">
        <v>132</v>
      </c>
      <c r="F3" s="78"/>
      <c r="G3" s="77" t="s">
        <v>18</v>
      </c>
      <c r="H3" s="77"/>
      <c r="I3" s="77"/>
      <c r="J3" s="77"/>
      <c r="K3" s="77"/>
    </row>
    <row r="4" spans="1:12" x14ac:dyDescent="0.35">
      <c r="A4" s="78"/>
      <c r="B4" s="78"/>
      <c r="C4" s="78"/>
      <c r="D4" s="78"/>
      <c r="E4" s="22" t="s">
        <v>17</v>
      </c>
      <c r="F4" s="15" t="s">
        <v>1</v>
      </c>
      <c r="G4" s="21">
        <v>4</v>
      </c>
      <c r="H4" s="21">
        <v>3</v>
      </c>
      <c r="I4" s="21">
        <v>2</v>
      </c>
      <c r="J4" s="21">
        <v>1</v>
      </c>
      <c r="K4" s="21">
        <v>0</v>
      </c>
    </row>
    <row r="5" spans="1:12" ht="93" x14ac:dyDescent="0.35">
      <c r="A5" s="22">
        <v>1</v>
      </c>
      <c r="B5" s="82" t="s">
        <v>7</v>
      </c>
      <c r="C5" s="3" t="s">
        <v>88</v>
      </c>
      <c r="D5" s="23"/>
      <c r="E5" s="22" t="s">
        <v>15</v>
      </c>
      <c r="F5" s="4" t="s">
        <v>62</v>
      </c>
      <c r="G5" s="5" t="s">
        <v>89</v>
      </c>
      <c r="H5" s="5" t="s">
        <v>90</v>
      </c>
      <c r="I5" s="5" t="s">
        <v>91</v>
      </c>
      <c r="J5" s="5" t="s">
        <v>92</v>
      </c>
      <c r="K5" s="5" t="s">
        <v>93</v>
      </c>
    </row>
    <row r="6" spans="1:12" ht="164.4" customHeight="1" x14ac:dyDescent="0.35">
      <c r="A6" s="22">
        <f>A5+1</f>
        <v>2</v>
      </c>
      <c r="B6" s="82"/>
      <c r="C6" s="3" t="s">
        <v>3</v>
      </c>
      <c r="D6" s="23"/>
      <c r="E6" s="22" t="s">
        <v>15</v>
      </c>
      <c r="F6" s="16" t="s">
        <v>94</v>
      </c>
      <c r="G6" s="6" t="s">
        <v>95</v>
      </c>
      <c r="H6" s="6" t="s">
        <v>96</v>
      </c>
      <c r="I6" s="6" t="s">
        <v>97</v>
      </c>
      <c r="J6" s="6" t="s">
        <v>63</v>
      </c>
      <c r="K6" s="6" t="s">
        <v>64</v>
      </c>
    </row>
    <row r="7" spans="1:12" ht="192.65" customHeight="1" x14ac:dyDescent="0.35">
      <c r="A7" s="22">
        <f t="shared" ref="A7:A23" si="0">A6+1</f>
        <v>3</v>
      </c>
      <c r="B7" s="82"/>
      <c r="C7" s="3" t="s">
        <v>4</v>
      </c>
      <c r="D7" s="23"/>
      <c r="E7" s="22" t="s">
        <v>15</v>
      </c>
      <c r="F7" s="17" t="s">
        <v>133</v>
      </c>
      <c r="G7" s="6" t="s">
        <v>134</v>
      </c>
      <c r="H7" s="6" t="s">
        <v>135</v>
      </c>
      <c r="I7" s="6" t="s">
        <v>136</v>
      </c>
      <c r="J7" s="6" t="s">
        <v>55</v>
      </c>
      <c r="K7" s="6" t="s">
        <v>72</v>
      </c>
    </row>
    <row r="8" spans="1:12" ht="81.900000000000006" customHeight="1" x14ac:dyDescent="0.35">
      <c r="A8" s="22">
        <f t="shared" si="0"/>
        <v>4</v>
      </c>
      <c r="B8" s="82"/>
      <c r="C8" s="3" t="s">
        <v>105</v>
      </c>
      <c r="D8" s="23"/>
      <c r="E8" s="22" t="s">
        <v>15</v>
      </c>
      <c r="F8" s="16" t="s">
        <v>137</v>
      </c>
      <c r="G8" s="6" t="s">
        <v>140</v>
      </c>
      <c r="H8" s="6" t="s">
        <v>139</v>
      </c>
      <c r="I8" s="6" t="s">
        <v>138</v>
      </c>
      <c r="J8" s="6" t="s">
        <v>141</v>
      </c>
      <c r="K8" s="6" t="s">
        <v>65</v>
      </c>
    </row>
    <row r="9" spans="1:12" ht="300.64999999999998" customHeight="1" x14ac:dyDescent="0.35">
      <c r="A9" s="22">
        <f t="shared" si="0"/>
        <v>5</v>
      </c>
      <c r="B9" s="82"/>
      <c r="C9" s="3" t="s">
        <v>5</v>
      </c>
      <c r="D9" s="23"/>
      <c r="E9" s="22" t="s">
        <v>15</v>
      </c>
      <c r="F9" s="4" t="s">
        <v>111</v>
      </c>
      <c r="G9" s="4" t="s">
        <v>112</v>
      </c>
      <c r="H9" s="4" t="s">
        <v>113</v>
      </c>
      <c r="I9" s="5" t="s">
        <v>114</v>
      </c>
      <c r="J9" s="5" t="s">
        <v>115</v>
      </c>
      <c r="K9" s="5" t="s">
        <v>29</v>
      </c>
    </row>
    <row r="10" spans="1:12" ht="232.5" x14ac:dyDescent="0.35">
      <c r="A10" s="22">
        <f t="shared" si="0"/>
        <v>6</v>
      </c>
      <c r="B10" s="23" t="s">
        <v>8</v>
      </c>
      <c r="C10" s="3" t="s">
        <v>6</v>
      </c>
      <c r="D10" s="23"/>
      <c r="E10" s="22" t="s">
        <v>15</v>
      </c>
      <c r="F10" s="16" t="s">
        <v>57</v>
      </c>
      <c r="G10" s="4" t="s">
        <v>118</v>
      </c>
      <c r="H10" s="4" t="s">
        <v>116</v>
      </c>
      <c r="I10" s="4" t="s">
        <v>117</v>
      </c>
      <c r="J10" s="83" t="s">
        <v>30</v>
      </c>
      <c r="K10" s="84"/>
    </row>
    <row r="11" spans="1:12" ht="305.14999999999998" customHeight="1" x14ac:dyDescent="0.35">
      <c r="A11" s="22">
        <f t="shared" si="0"/>
        <v>7</v>
      </c>
      <c r="B11" s="23"/>
      <c r="C11" s="3" t="s">
        <v>119</v>
      </c>
      <c r="D11" s="23"/>
      <c r="E11" s="25" t="s">
        <v>15</v>
      </c>
      <c r="F11" s="4" t="s">
        <v>120</v>
      </c>
      <c r="G11" s="92" t="s">
        <v>121</v>
      </c>
      <c r="H11" s="93"/>
      <c r="I11" s="93"/>
      <c r="J11" s="93"/>
      <c r="K11" s="94"/>
    </row>
    <row r="12" spans="1:12" ht="165.65" customHeight="1" x14ac:dyDescent="0.35">
      <c r="A12" s="22">
        <f t="shared" si="0"/>
        <v>8</v>
      </c>
      <c r="B12" s="78" t="s">
        <v>9</v>
      </c>
      <c r="C12" s="85" t="s">
        <v>10</v>
      </c>
      <c r="D12" s="3" t="s">
        <v>85</v>
      </c>
      <c r="E12" s="22" t="s">
        <v>15</v>
      </c>
      <c r="F12" s="16" t="s">
        <v>56</v>
      </c>
      <c r="G12" s="5" t="s">
        <v>61</v>
      </c>
      <c r="H12" s="5" t="s">
        <v>60</v>
      </c>
      <c r="I12" s="5" t="s">
        <v>59</v>
      </c>
      <c r="J12" s="5" t="s">
        <v>58</v>
      </c>
      <c r="K12" s="5" t="s">
        <v>73</v>
      </c>
      <c r="L12" s="11"/>
    </row>
    <row r="13" spans="1:12" ht="97.5" customHeight="1" x14ac:dyDescent="0.35">
      <c r="A13" s="22">
        <f t="shared" si="0"/>
        <v>9</v>
      </c>
      <c r="B13" s="78"/>
      <c r="C13" s="85"/>
      <c r="D13" s="3" t="s">
        <v>130</v>
      </c>
      <c r="E13" s="22" t="s">
        <v>15</v>
      </c>
      <c r="F13" s="16" t="s">
        <v>131</v>
      </c>
      <c r="G13" s="7" t="s">
        <v>23</v>
      </c>
      <c r="H13" s="7" t="s">
        <v>24</v>
      </c>
      <c r="I13" s="7" t="s">
        <v>25</v>
      </c>
      <c r="J13" s="7" t="s">
        <v>26</v>
      </c>
      <c r="K13" s="7" t="s">
        <v>74</v>
      </c>
    </row>
    <row r="14" spans="1:12" ht="162" customHeight="1" x14ac:dyDescent="0.35">
      <c r="A14" s="22">
        <f t="shared" si="0"/>
        <v>10</v>
      </c>
      <c r="B14" s="78"/>
      <c r="C14" s="3" t="s">
        <v>106</v>
      </c>
      <c r="D14" s="3"/>
      <c r="E14" s="22" t="s">
        <v>15</v>
      </c>
      <c r="F14" s="16" t="s">
        <v>86</v>
      </c>
      <c r="G14" s="4" t="s">
        <v>67</v>
      </c>
      <c r="H14" s="4" t="s">
        <v>68</v>
      </c>
      <c r="I14" s="4" t="s">
        <v>69</v>
      </c>
      <c r="J14" s="4" t="s">
        <v>70</v>
      </c>
      <c r="K14" s="4" t="s">
        <v>71</v>
      </c>
    </row>
    <row r="15" spans="1:12" ht="69.900000000000006" customHeight="1" x14ac:dyDescent="0.35">
      <c r="A15" s="79">
        <f t="shared" si="0"/>
        <v>11</v>
      </c>
      <c r="B15" s="78"/>
      <c r="C15" s="85" t="s">
        <v>11</v>
      </c>
      <c r="D15" s="89" t="s">
        <v>12</v>
      </c>
      <c r="E15" s="79" t="s">
        <v>15</v>
      </c>
      <c r="F15" s="16" t="s">
        <v>66</v>
      </c>
      <c r="G15" s="86" t="s">
        <v>31</v>
      </c>
      <c r="H15" s="87"/>
      <c r="I15" s="87"/>
      <c r="J15" s="87"/>
      <c r="K15" s="88"/>
    </row>
    <row r="16" spans="1:12" ht="50.4" customHeight="1" x14ac:dyDescent="0.35">
      <c r="A16" s="80"/>
      <c r="B16" s="78"/>
      <c r="C16" s="85"/>
      <c r="D16" s="90"/>
      <c r="E16" s="80"/>
      <c r="F16" s="16" t="s">
        <v>32</v>
      </c>
      <c r="G16" s="4" t="s">
        <v>98</v>
      </c>
      <c r="H16" s="4" t="s">
        <v>99</v>
      </c>
      <c r="I16" s="4" t="s">
        <v>100</v>
      </c>
      <c r="J16" s="4" t="s">
        <v>101</v>
      </c>
      <c r="K16" s="4" t="s">
        <v>28</v>
      </c>
    </row>
    <row r="17" spans="1:11" ht="36" customHeight="1" x14ac:dyDescent="0.35">
      <c r="A17" s="80"/>
      <c r="B17" s="78"/>
      <c r="C17" s="85"/>
      <c r="D17" s="90"/>
      <c r="E17" s="80"/>
      <c r="F17" s="16" t="s">
        <v>33</v>
      </c>
      <c r="G17" s="4" t="s">
        <v>34</v>
      </c>
      <c r="H17" s="4" t="s">
        <v>35</v>
      </c>
      <c r="I17" s="4" t="s">
        <v>36</v>
      </c>
      <c r="J17" s="4" t="s">
        <v>37</v>
      </c>
      <c r="K17" s="4" t="s">
        <v>28</v>
      </c>
    </row>
    <row r="18" spans="1:11" ht="36.9" customHeight="1" x14ac:dyDescent="0.35">
      <c r="A18" s="80"/>
      <c r="B18" s="78"/>
      <c r="C18" s="85"/>
      <c r="D18" s="90"/>
      <c r="E18" s="80"/>
      <c r="F18" s="16" t="s">
        <v>38</v>
      </c>
      <c r="G18" s="4" t="s">
        <v>39</v>
      </c>
      <c r="H18" s="4" t="s">
        <v>40</v>
      </c>
      <c r="I18" s="4" t="s">
        <v>41</v>
      </c>
      <c r="J18" s="4" t="s">
        <v>42</v>
      </c>
      <c r="K18" s="4" t="s">
        <v>28</v>
      </c>
    </row>
    <row r="19" spans="1:11" ht="66.900000000000006" customHeight="1" x14ac:dyDescent="0.35">
      <c r="A19" s="81"/>
      <c r="B19" s="78"/>
      <c r="C19" s="85"/>
      <c r="D19" s="91"/>
      <c r="E19" s="81"/>
      <c r="F19" s="16" t="s">
        <v>43</v>
      </c>
      <c r="G19" s="4" t="s">
        <v>44</v>
      </c>
      <c r="H19" s="4" t="s">
        <v>45</v>
      </c>
      <c r="I19" s="4" t="s">
        <v>46</v>
      </c>
      <c r="J19" s="4" t="s">
        <v>47</v>
      </c>
      <c r="K19" s="4" t="s">
        <v>28</v>
      </c>
    </row>
    <row r="20" spans="1:11" ht="66.900000000000006" customHeight="1" x14ac:dyDescent="0.35">
      <c r="A20" s="22">
        <f>A15+1</f>
        <v>12</v>
      </c>
      <c r="B20" s="78"/>
      <c r="C20" s="85"/>
      <c r="D20" s="26" t="s">
        <v>122</v>
      </c>
      <c r="E20" s="24" t="s">
        <v>15</v>
      </c>
      <c r="F20" s="16" t="s">
        <v>123</v>
      </c>
      <c r="G20" s="4" t="s">
        <v>124</v>
      </c>
      <c r="H20" s="4" t="s">
        <v>125</v>
      </c>
      <c r="I20" s="4" t="s">
        <v>126</v>
      </c>
      <c r="J20" s="4" t="s">
        <v>127</v>
      </c>
      <c r="K20" s="4" t="s">
        <v>28</v>
      </c>
    </row>
    <row r="21" spans="1:11" ht="147.65" customHeight="1" x14ac:dyDescent="0.35">
      <c r="A21" s="22">
        <f t="shared" si="0"/>
        <v>13</v>
      </c>
      <c r="B21" s="78"/>
      <c r="C21" s="85"/>
      <c r="D21" s="3" t="s">
        <v>128</v>
      </c>
      <c r="E21" s="22" t="s">
        <v>15</v>
      </c>
      <c r="F21" s="16" t="s">
        <v>75</v>
      </c>
      <c r="G21" s="8" t="s">
        <v>76</v>
      </c>
      <c r="H21" s="8" t="s">
        <v>102</v>
      </c>
      <c r="I21" s="8" t="s">
        <v>48</v>
      </c>
      <c r="J21" s="8" t="s">
        <v>27</v>
      </c>
      <c r="K21" s="6" t="s">
        <v>28</v>
      </c>
    </row>
    <row r="22" spans="1:11" ht="99.65" customHeight="1" x14ac:dyDescent="0.35">
      <c r="A22" s="22">
        <f t="shared" si="0"/>
        <v>14</v>
      </c>
      <c r="B22" s="78"/>
      <c r="C22" s="85"/>
      <c r="D22" s="3" t="s">
        <v>129</v>
      </c>
      <c r="E22" s="22" t="s">
        <v>15</v>
      </c>
      <c r="F22" s="16" t="s">
        <v>77</v>
      </c>
      <c r="G22" s="8" t="s">
        <v>83</v>
      </c>
      <c r="H22" s="8" t="s">
        <v>84</v>
      </c>
      <c r="I22" s="8" t="s">
        <v>49</v>
      </c>
      <c r="J22" s="8" t="s">
        <v>78</v>
      </c>
      <c r="K22" s="8" t="s">
        <v>50</v>
      </c>
    </row>
    <row r="23" spans="1:11" ht="146.4" customHeight="1" x14ac:dyDescent="0.35">
      <c r="A23" s="22">
        <f t="shared" si="0"/>
        <v>15</v>
      </c>
      <c r="B23" s="78"/>
      <c r="C23" s="3" t="s">
        <v>13</v>
      </c>
      <c r="D23" s="3"/>
      <c r="E23" s="22" t="s">
        <v>15</v>
      </c>
      <c r="F23" s="16" t="s">
        <v>51</v>
      </c>
      <c r="G23" s="4" t="s">
        <v>79</v>
      </c>
      <c r="H23" s="4" t="s">
        <v>80</v>
      </c>
      <c r="I23" s="4" t="s">
        <v>81</v>
      </c>
      <c r="J23" s="4" t="s">
        <v>54</v>
      </c>
      <c r="K23" s="4" t="s">
        <v>52</v>
      </c>
    </row>
    <row r="24" spans="1:11" x14ac:dyDescent="0.35">
      <c r="C24" s="2" t="s">
        <v>53</v>
      </c>
      <c r="E24" s="1"/>
      <c r="F24" s="18"/>
      <c r="G24" s="9"/>
    </row>
    <row r="25" spans="1:11" x14ac:dyDescent="0.35">
      <c r="C25" s="10" t="s">
        <v>103</v>
      </c>
      <c r="D25" s="10"/>
      <c r="E25" s="10"/>
      <c r="F25" s="19"/>
      <c r="G25" s="10"/>
    </row>
    <row r="26" spans="1:11" x14ac:dyDescent="0.35">
      <c r="C26" s="2" t="s">
        <v>82</v>
      </c>
      <c r="E26" s="1"/>
      <c r="F26" s="18"/>
      <c r="G26" s="9"/>
    </row>
    <row r="27" spans="1:11" x14ac:dyDescent="0.35">
      <c r="C27" s="10" t="s">
        <v>104</v>
      </c>
      <c r="E27" s="1"/>
      <c r="F27" s="18"/>
      <c r="G27" s="9"/>
    </row>
  </sheetData>
  <mergeCells count="16">
    <mergeCell ref="A15:A19"/>
    <mergeCell ref="B5:B9"/>
    <mergeCell ref="J10:K10"/>
    <mergeCell ref="B12:B23"/>
    <mergeCell ref="C12:C13"/>
    <mergeCell ref="C15:C22"/>
    <mergeCell ref="G15:K15"/>
    <mergeCell ref="D15:D19"/>
    <mergeCell ref="E15:E19"/>
    <mergeCell ref="G11:K11"/>
    <mergeCell ref="G3:K3"/>
    <mergeCell ref="A3:A4"/>
    <mergeCell ref="B3:B4"/>
    <mergeCell ref="C3:C4"/>
    <mergeCell ref="D3:D4"/>
    <mergeCell ref="E3:F3"/>
  </mergeCells>
  <conditionalFormatting sqref="B5 E4:F4 B3:D3 E13:E15 E5:E10 E21:E23">
    <cfRule type="cellIs" dxfId="22" priority="14" operator="equal">
      <formula>"Tidak dinilai"</formula>
    </cfRule>
  </conditionalFormatting>
  <conditionalFormatting sqref="D6">
    <cfRule type="cellIs" dxfId="21" priority="12" operator="equal">
      <formula>"Tidak dinilai"</formula>
    </cfRule>
  </conditionalFormatting>
  <conditionalFormatting sqref="D5">
    <cfRule type="cellIs" dxfId="20" priority="13" operator="equal">
      <formula>"Tidak dinilai"</formula>
    </cfRule>
  </conditionalFormatting>
  <conditionalFormatting sqref="D10:D11">
    <cfRule type="cellIs" dxfId="19" priority="7" operator="equal">
      <formula>"Tidak dinilai"</formula>
    </cfRule>
  </conditionalFormatting>
  <conditionalFormatting sqref="D8">
    <cfRule type="cellIs" dxfId="18" priority="10" operator="equal">
      <formula>"Tidak dinilai"</formula>
    </cfRule>
  </conditionalFormatting>
  <conditionalFormatting sqref="D7">
    <cfRule type="cellIs" dxfId="17" priority="11" operator="equal">
      <formula>"Tidak dinilai"</formula>
    </cfRule>
  </conditionalFormatting>
  <conditionalFormatting sqref="D9">
    <cfRule type="cellIs" dxfId="16" priority="9" operator="equal">
      <formula>"Tidak dinilai"</formula>
    </cfRule>
  </conditionalFormatting>
  <conditionalFormatting sqref="A3">
    <cfRule type="cellIs" dxfId="15" priority="6" operator="equal">
      <formula>"Tidak dinilai"</formula>
    </cfRule>
  </conditionalFormatting>
  <conditionalFormatting sqref="G4:K4">
    <cfRule type="cellIs" dxfId="14" priority="5" operator="equal">
      <formula>"Tidak dinilai"</formula>
    </cfRule>
  </conditionalFormatting>
  <conditionalFormatting sqref="E12">
    <cfRule type="cellIs" dxfId="13" priority="2" operator="equal">
      <formula>"Tidak dinilai"</formula>
    </cfRule>
  </conditionalFormatting>
  <conditionalFormatting sqref="E11">
    <cfRule type="cellIs" dxfId="12" priority="1" operator="equal">
      <formula>"Tidak dinilai"</formula>
    </cfRule>
  </conditionalFormatting>
  <dataValidations count="1">
    <dataValidation type="list" allowBlank="1" showInputMessage="1" showErrorMessage="1" sqref="E21:E23 E5:E15">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21"/>
  <sheetViews>
    <sheetView zoomScale="70" zoomScaleNormal="70" workbookViewId="0">
      <selection activeCell="W4" sqref="W4:W5"/>
    </sheetView>
  </sheetViews>
  <sheetFormatPr defaultColWidth="8.90625" defaultRowHeight="15.5" x14ac:dyDescent="0.35"/>
  <cols>
    <col min="1" max="1" width="9.453125" style="29" customWidth="1"/>
    <col min="2" max="2" width="18.453125" style="30" customWidth="1"/>
    <col min="3" max="3" width="33.36328125" style="27" customWidth="1"/>
    <col min="4" max="4" width="42.453125" style="27" customWidth="1"/>
    <col min="5" max="5" width="15.54296875" style="27" customWidth="1"/>
    <col min="6" max="6" width="10.08984375" style="27" customWidth="1"/>
    <col min="7" max="7" width="7.36328125" style="27" customWidth="1"/>
    <col min="8" max="8" width="7.54296875" style="27" customWidth="1"/>
    <col min="9" max="10" width="7.453125" style="30" customWidth="1"/>
    <col min="11" max="12" width="9" style="27" customWidth="1"/>
    <col min="13" max="13" width="12.453125" style="27" bestFit="1" customWidth="1"/>
    <col min="14" max="14" width="8.90625" style="27"/>
    <col min="15" max="15" width="9.90625" style="27" customWidth="1"/>
    <col min="16" max="16384" width="8.90625" style="27"/>
  </cols>
  <sheetData>
    <row r="1" spans="1:15" ht="29.15" customHeight="1" x14ac:dyDescent="0.35">
      <c r="A1" s="96" t="s">
        <v>14</v>
      </c>
      <c r="B1" s="98" t="s">
        <v>2</v>
      </c>
      <c r="C1" s="98" t="s">
        <v>0</v>
      </c>
      <c r="D1" s="98" t="s">
        <v>16</v>
      </c>
      <c r="E1" s="98" t="s">
        <v>107</v>
      </c>
      <c r="F1" s="98" t="s">
        <v>87</v>
      </c>
      <c r="G1" s="98" t="s">
        <v>19</v>
      </c>
      <c r="H1" s="98"/>
      <c r="I1" s="98" t="s">
        <v>20</v>
      </c>
      <c r="J1" s="98"/>
      <c r="K1" s="98" t="s">
        <v>21</v>
      </c>
      <c r="L1" s="98"/>
      <c r="M1" s="101" t="s">
        <v>22</v>
      </c>
      <c r="N1" s="98" t="s">
        <v>109</v>
      </c>
      <c r="O1" s="118" t="s">
        <v>110</v>
      </c>
    </row>
    <row r="2" spans="1:15" ht="8.4" customHeight="1" thickBot="1" x14ac:dyDescent="0.4">
      <c r="A2" s="97"/>
      <c r="B2" s="99"/>
      <c r="C2" s="100"/>
      <c r="D2" s="100"/>
      <c r="E2" s="99"/>
      <c r="F2" s="99"/>
      <c r="G2" s="100"/>
      <c r="H2" s="100"/>
      <c r="I2" s="100"/>
      <c r="J2" s="100"/>
      <c r="K2" s="100"/>
      <c r="L2" s="100"/>
      <c r="M2" s="102"/>
      <c r="N2" s="99"/>
      <c r="O2" s="119"/>
    </row>
    <row r="3" spans="1:15" x14ac:dyDescent="0.35">
      <c r="A3" s="69">
        <v>1</v>
      </c>
      <c r="B3" s="103" t="str">
        <f>'Magister Penambahan pd PTS-PTN'!B5</f>
        <v>1.  Kurikulum</v>
      </c>
      <c r="C3" s="64" t="str">
        <f>'Magister Penambahan pd PTS-PTN'!C5</f>
        <v>1.1  Keunggulan Program Studi.</v>
      </c>
      <c r="D3" s="65"/>
      <c r="E3" s="70" t="s">
        <v>108</v>
      </c>
      <c r="F3" s="70">
        <v>2</v>
      </c>
      <c r="G3" s="106">
        <v>5</v>
      </c>
      <c r="H3" s="109">
        <f>G3/$G$18</f>
        <v>0.5</v>
      </c>
      <c r="I3" s="67">
        <v>4</v>
      </c>
      <c r="J3" s="66">
        <f>I3/(SUM($I$3:$I$7))</f>
        <v>0.2</v>
      </c>
      <c r="K3" s="64"/>
      <c r="L3" s="66"/>
      <c r="M3" s="68">
        <f>H3*J3*100</f>
        <v>10</v>
      </c>
      <c r="N3" s="71">
        <v>2</v>
      </c>
      <c r="O3" s="72">
        <f>M3*N3</f>
        <v>20</v>
      </c>
    </row>
    <row r="4" spans="1:15" x14ac:dyDescent="0.35">
      <c r="A4" s="36">
        <f>A3+1</f>
        <v>2</v>
      </c>
      <c r="B4" s="104"/>
      <c r="C4" s="37" t="str">
        <f>'Magister Penambahan pd PTS-PTN'!C6</f>
        <v>1.2  Profil Lulusan Program Studi.</v>
      </c>
      <c r="D4" s="38"/>
      <c r="E4" s="39" t="s">
        <v>108</v>
      </c>
      <c r="F4" s="39">
        <v>2</v>
      </c>
      <c r="G4" s="107"/>
      <c r="H4" s="110"/>
      <c r="I4" s="40">
        <v>3</v>
      </c>
      <c r="J4" s="41">
        <f>I4/(SUM($I$3:$I$7))</f>
        <v>0.15</v>
      </c>
      <c r="K4" s="37"/>
      <c r="L4" s="41"/>
      <c r="M4" s="42">
        <f>H3*J4*100</f>
        <v>7.5</v>
      </c>
      <c r="N4" s="43">
        <v>2</v>
      </c>
      <c r="O4" s="44">
        <f t="shared" ref="O4:O17" si="0">M4*N4</f>
        <v>15</v>
      </c>
    </row>
    <row r="5" spans="1:15" x14ac:dyDescent="0.35">
      <c r="A5" s="36">
        <f t="shared" ref="A5:A7" si="1">A4+1</f>
        <v>3</v>
      </c>
      <c r="B5" s="104"/>
      <c r="C5" s="37" t="str">
        <f>'Magister Penambahan pd PTS-PTN'!C7</f>
        <v>1.3  Capaian Pembelajaran</v>
      </c>
      <c r="D5" s="38"/>
      <c r="E5" s="39" t="s">
        <v>108</v>
      </c>
      <c r="F5" s="39">
        <v>2</v>
      </c>
      <c r="G5" s="107"/>
      <c r="H5" s="110"/>
      <c r="I5" s="40">
        <v>4</v>
      </c>
      <c r="J5" s="41">
        <f>I5/(SUM($I$3:$I$7))</f>
        <v>0.2</v>
      </c>
      <c r="K5" s="37"/>
      <c r="L5" s="41"/>
      <c r="M5" s="42">
        <f>H3*J5*100</f>
        <v>10</v>
      </c>
      <c r="N5" s="43">
        <v>2</v>
      </c>
      <c r="O5" s="44">
        <f t="shared" si="0"/>
        <v>20</v>
      </c>
    </row>
    <row r="6" spans="1:15" ht="33" customHeight="1" x14ac:dyDescent="0.35">
      <c r="A6" s="36">
        <f t="shared" si="1"/>
        <v>4</v>
      </c>
      <c r="B6" s="104"/>
      <c r="C6" s="37" t="str">
        <f>'Magister Penambahan pd PTS-PTN'!C8</f>
        <v>1.4  Struktur kurikulum/Susunan Mata Kuliah</v>
      </c>
      <c r="D6" s="38"/>
      <c r="E6" s="39" t="s">
        <v>108</v>
      </c>
      <c r="F6" s="39">
        <v>2</v>
      </c>
      <c r="G6" s="107"/>
      <c r="H6" s="110"/>
      <c r="I6" s="40">
        <v>5</v>
      </c>
      <c r="J6" s="41">
        <f>I6/(SUM($I$3:$I$7))</f>
        <v>0.25</v>
      </c>
      <c r="K6" s="37"/>
      <c r="L6" s="41"/>
      <c r="M6" s="42">
        <f>H3*J6*100</f>
        <v>12.5</v>
      </c>
      <c r="N6" s="43">
        <v>2</v>
      </c>
      <c r="O6" s="44">
        <f t="shared" si="0"/>
        <v>25</v>
      </c>
    </row>
    <row r="7" spans="1:15" ht="31.5" thickBot="1" x14ac:dyDescent="0.4">
      <c r="A7" s="36">
        <f t="shared" si="1"/>
        <v>5</v>
      </c>
      <c r="B7" s="105"/>
      <c r="C7" s="48" t="str">
        <f>'Magister Penambahan pd PTS-PTN'!C9</f>
        <v>1.5  Rencana Pembelajaran Semester (RPS)</v>
      </c>
      <c r="D7" s="73"/>
      <c r="E7" s="74" t="s">
        <v>108</v>
      </c>
      <c r="F7" s="75">
        <v>2</v>
      </c>
      <c r="G7" s="108"/>
      <c r="H7" s="111"/>
      <c r="I7" s="50">
        <v>4</v>
      </c>
      <c r="J7" s="51">
        <f>I7/(SUM($I$3:$I$7))</f>
        <v>0.2</v>
      </c>
      <c r="K7" s="48"/>
      <c r="L7" s="51"/>
      <c r="M7" s="52">
        <f>H3*J7*100</f>
        <v>10</v>
      </c>
      <c r="N7" s="53">
        <v>2</v>
      </c>
      <c r="O7" s="54">
        <f t="shared" si="0"/>
        <v>20</v>
      </c>
    </row>
    <row r="8" spans="1:15" ht="31" x14ac:dyDescent="0.35">
      <c r="A8" s="55">
        <f>A7+1</f>
        <v>6</v>
      </c>
      <c r="B8" s="112" t="str">
        <f>'Magister Penambahan pd PTS-PTN'!B10</f>
        <v>2.  Dosen</v>
      </c>
      <c r="C8" s="56" t="str">
        <f>'Magister Penambahan pd PTS-PTN'!C10</f>
        <v>2.1  Calon dosen tetap pada program studi yang diusulkan</v>
      </c>
      <c r="D8" s="57"/>
      <c r="E8" s="58" t="s">
        <v>108</v>
      </c>
      <c r="F8" s="58">
        <v>2</v>
      </c>
      <c r="G8" s="117">
        <v>2</v>
      </c>
      <c r="H8" s="120">
        <f>G8/$G$18</f>
        <v>0.2</v>
      </c>
      <c r="I8" s="59">
        <v>3</v>
      </c>
      <c r="J8" s="60">
        <f>I8/(SUM($I$8:$I$9))</f>
        <v>0.375</v>
      </c>
      <c r="K8" s="56"/>
      <c r="L8" s="60"/>
      <c r="M8" s="61">
        <f>H8*J8*100</f>
        <v>7.5000000000000009</v>
      </c>
      <c r="N8" s="62">
        <v>2</v>
      </c>
      <c r="O8" s="63">
        <f t="shared" si="0"/>
        <v>15.000000000000002</v>
      </c>
    </row>
    <row r="9" spans="1:15" ht="16" thickBot="1" x14ac:dyDescent="0.4">
      <c r="A9" s="47">
        <f>A8+1</f>
        <v>7</v>
      </c>
      <c r="B9" s="114"/>
      <c r="C9" s="48" t="str">
        <f>'Magister Penambahan pd PTS-PTN'!C11</f>
        <v>2.2  Luaran Calon Dosen Tetap</v>
      </c>
      <c r="D9" s="73"/>
      <c r="E9" s="74"/>
      <c r="F9" s="74">
        <v>2</v>
      </c>
      <c r="G9" s="108"/>
      <c r="H9" s="111"/>
      <c r="I9" s="50">
        <v>5</v>
      </c>
      <c r="J9" s="51">
        <f>I9/(SUM($I$8:$I$9))</f>
        <v>0.625</v>
      </c>
      <c r="K9" s="48"/>
      <c r="L9" s="51"/>
      <c r="M9" s="52">
        <f>H8*J9*100</f>
        <v>12.5</v>
      </c>
      <c r="N9" s="53">
        <v>2</v>
      </c>
      <c r="O9" s="54">
        <f t="shared" si="0"/>
        <v>25</v>
      </c>
    </row>
    <row r="10" spans="1:15" ht="31" x14ac:dyDescent="0.35">
      <c r="A10" s="55">
        <f>A9+1</f>
        <v>8</v>
      </c>
      <c r="B10" s="112" t="str">
        <f>'Magister Penambahan pd PTS-PTN'!B12</f>
        <v>3.  Unit Pengelola Program Studi</v>
      </c>
      <c r="C10" s="115" t="str">
        <f>'Magister Penambahan pd PTS-PTN'!C12</f>
        <v xml:space="preserve">3.1  Organisasi dan Tata Kerja Unit Pengelola Program Studi.     </v>
      </c>
      <c r="D10" s="56" t="str">
        <f>'Magister Penambahan pd PTS-PTN'!D12</f>
        <v>3.1.1 Organisasi dan Tata Kerja Unit Pengelola Program Studi (UPPS)</v>
      </c>
      <c r="E10" s="56"/>
      <c r="F10" s="76"/>
      <c r="G10" s="117">
        <v>3</v>
      </c>
      <c r="H10" s="120">
        <f>G10/$G$18</f>
        <v>0.3</v>
      </c>
      <c r="I10" s="117">
        <v>3</v>
      </c>
      <c r="J10" s="121">
        <f>I10/SUM($I$10:$I$17)</f>
        <v>0.21428571428571427</v>
      </c>
      <c r="K10" s="59">
        <v>3</v>
      </c>
      <c r="L10" s="60">
        <f>K10/SUM(K10:K11)</f>
        <v>0.375</v>
      </c>
      <c r="M10" s="61">
        <f>H10*J10*L10*100</f>
        <v>2.4107142857142856</v>
      </c>
      <c r="N10" s="62">
        <v>2</v>
      </c>
      <c r="O10" s="63">
        <f t="shared" si="0"/>
        <v>4.8214285714285712</v>
      </c>
    </row>
    <row r="11" spans="1:15" ht="31" x14ac:dyDescent="0.35">
      <c r="A11" s="55">
        <f t="shared" ref="A11:A16" si="2">A10+1</f>
        <v>9</v>
      </c>
      <c r="B11" s="113"/>
      <c r="C11" s="116"/>
      <c r="D11" s="37" t="str">
        <f>'Magister Penambahan pd PTS-PTN'!D13</f>
        <v>3.1.2  Perwujudan Good Governance dengan Lima Pilar Tata Pamong</v>
      </c>
      <c r="E11" s="37"/>
      <c r="F11" s="45"/>
      <c r="G11" s="107"/>
      <c r="H11" s="110"/>
      <c r="I11" s="107"/>
      <c r="J11" s="122"/>
      <c r="K11" s="40">
        <v>5</v>
      </c>
      <c r="L11" s="41">
        <f>K11/SUM(K10:K11)</f>
        <v>0.625</v>
      </c>
      <c r="M11" s="42">
        <f>H10*J10*L11*100</f>
        <v>4.0178571428571423</v>
      </c>
      <c r="N11" s="43">
        <v>2</v>
      </c>
      <c r="O11" s="44">
        <f t="shared" si="0"/>
        <v>8.0357142857142847</v>
      </c>
    </row>
    <row r="12" spans="1:15" ht="31" x14ac:dyDescent="0.35">
      <c r="A12" s="55">
        <f t="shared" si="2"/>
        <v>10</v>
      </c>
      <c r="B12" s="113"/>
      <c r="C12" s="37" t="str">
        <f>'Magister Penambahan pd PTS-PTN'!C14</f>
        <v>3.2  Keterlaksanaan Sistem Penjaminan Mutu Internal</v>
      </c>
      <c r="D12" s="37"/>
      <c r="E12" s="37"/>
      <c r="F12" s="45">
        <v>2</v>
      </c>
      <c r="G12" s="107"/>
      <c r="H12" s="110"/>
      <c r="I12" s="40">
        <v>5</v>
      </c>
      <c r="J12" s="41">
        <f>I12/SUM($I$10:$I$17)</f>
        <v>0.35714285714285715</v>
      </c>
      <c r="K12" s="46"/>
      <c r="L12" s="41"/>
      <c r="M12" s="42">
        <f>H10*J12*100</f>
        <v>10.714285714285714</v>
      </c>
      <c r="N12" s="43">
        <v>2</v>
      </c>
      <c r="O12" s="44">
        <f t="shared" si="0"/>
        <v>21.428571428571427</v>
      </c>
    </row>
    <row r="13" spans="1:15" ht="31" x14ac:dyDescent="0.35">
      <c r="A13" s="55">
        <f t="shared" si="2"/>
        <v>11</v>
      </c>
      <c r="B13" s="113"/>
      <c r="C13" s="116" t="str">
        <f>'Magister Penambahan pd PTS-PTN'!C15</f>
        <v xml:space="preserve">3.3  Sarana dan Prasarana.     </v>
      </c>
      <c r="D13" s="37" t="str">
        <f>'Magister Penambahan pd PTS-PTN'!D15</f>
        <v>3.3.1  Ruang kuliah, ruang kerja dosen, kantor dan perpustakaan</v>
      </c>
      <c r="E13" s="37"/>
      <c r="F13" s="45"/>
      <c r="G13" s="107"/>
      <c r="H13" s="110"/>
      <c r="I13" s="107">
        <v>4</v>
      </c>
      <c r="J13" s="122">
        <f>I13/SUM($I$10:$I$17)</f>
        <v>0.2857142857142857</v>
      </c>
      <c r="K13" s="40">
        <v>3</v>
      </c>
      <c r="L13" s="41">
        <f>K13/SUM($K$13:$K$16)</f>
        <v>0.2</v>
      </c>
      <c r="M13" s="42">
        <f>H10*J13*L13*100</f>
        <v>1.714285714285714</v>
      </c>
      <c r="N13" s="43">
        <v>2</v>
      </c>
      <c r="O13" s="44">
        <f t="shared" si="0"/>
        <v>3.4285714285714279</v>
      </c>
    </row>
    <row r="14" spans="1:15" x14ac:dyDescent="0.35">
      <c r="A14" s="55">
        <f t="shared" si="2"/>
        <v>12</v>
      </c>
      <c r="B14" s="113"/>
      <c r="C14" s="116"/>
      <c r="D14" s="37" t="str">
        <f>'Magister Penambahan pd PTS-PTN'!D20</f>
        <v>3.3.2  Ruang belajar mandiri</v>
      </c>
      <c r="E14" s="37"/>
      <c r="F14" s="45"/>
      <c r="G14" s="107"/>
      <c r="H14" s="110"/>
      <c r="I14" s="107"/>
      <c r="J14" s="122"/>
      <c r="K14" s="40">
        <v>3</v>
      </c>
      <c r="L14" s="41">
        <f>K14/SUM($K$13:$K$16)</f>
        <v>0.2</v>
      </c>
      <c r="M14" s="42">
        <f>H10*J13*L14*100</f>
        <v>1.714285714285714</v>
      </c>
      <c r="N14" s="43">
        <v>2</v>
      </c>
      <c r="O14" s="44">
        <f t="shared" ref="O14" si="3">M14*N14</f>
        <v>3.4285714285714279</v>
      </c>
    </row>
    <row r="15" spans="1:15" ht="15.75" customHeight="1" x14ac:dyDescent="0.35">
      <c r="A15" s="55">
        <f t="shared" si="2"/>
        <v>13</v>
      </c>
      <c r="B15" s="113"/>
      <c r="C15" s="116"/>
      <c r="D15" s="37" t="str">
        <f>'Magister Penambahan pd PTS-PTN'!D21</f>
        <v>3.3.3  Ruang akademik khusus</v>
      </c>
      <c r="E15" s="37"/>
      <c r="F15" s="45">
        <v>2</v>
      </c>
      <c r="G15" s="107"/>
      <c r="H15" s="110"/>
      <c r="I15" s="107"/>
      <c r="J15" s="122"/>
      <c r="K15" s="40">
        <v>5</v>
      </c>
      <c r="L15" s="41">
        <f>K15/SUM($K$13:$K$16)</f>
        <v>0.33333333333333331</v>
      </c>
      <c r="M15" s="42">
        <f>H10*J13*L15*100</f>
        <v>2.8571428571428568</v>
      </c>
      <c r="N15" s="43">
        <v>2</v>
      </c>
      <c r="O15" s="44">
        <f t="shared" si="0"/>
        <v>5.7142857142857135</v>
      </c>
    </row>
    <row r="16" spans="1:15" ht="31" x14ac:dyDescent="0.35">
      <c r="A16" s="55">
        <f t="shared" si="2"/>
        <v>14</v>
      </c>
      <c r="B16" s="113"/>
      <c r="C16" s="116"/>
      <c r="D16" s="37" t="str">
        <f>'Magister Penambahan pd PTS-PTN'!D22</f>
        <v>3.3.4  Peralatan praktikum/praktik atau yang tujuan penggunaanya sejenis</v>
      </c>
      <c r="E16" s="37"/>
      <c r="F16" s="45">
        <v>2</v>
      </c>
      <c r="G16" s="107"/>
      <c r="H16" s="110"/>
      <c r="I16" s="107"/>
      <c r="J16" s="122"/>
      <c r="K16" s="40">
        <v>4</v>
      </c>
      <c r="L16" s="41">
        <f>K16/SUM($K$13:$K$16)</f>
        <v>0.26666666666666666</v>
      </c>
      <c r="M16" s="42">
        <f>H10*J13*L16*100</f>
        <v>2.2857142857142856</v>
      </c>
      <c r="N16" s="43">
        <v>2</v>
      </c>
      <c r="O16" s="44">
        <f t="shared" si="0"/>
        <v>4.5714285714285712</v>
      </c>
    </row>
    <row r="17" spans="1:15" ht="16.399999999999999" customHeight="1" thickBot="1" x14ac:dyDescent="0.4">
      <c r="A17" s="47">
        <f>A16+1</f>
        <v>15</v>
      </c>
      <c r="B17" s="114"/>
      <c r="C17" s="48" t="str">
        <f>'Magister Penambahan pd PTS-PTN'!C23</f>
        <v>3.4  Tenaga Kependidikan</v>
      </c>
      <c r="D17" s="48"/>
      <c r="E17" s="48"/>
      <c r="F17" s="49"/>
      <c r="G17" s="108"/>
      <c r="H17" s="111"/>
      <c r="I17" s="50">
        <v>2</v>
      </c>
      <c r="J17" s="51">
        <f>I17/SUM($I$10:$I$17)</f>
        <v>0.14285714285714285</v>
      </c>
      <c r="K17" s="48"/>
      <c r="L17" s="51"/>
      <c r="M17" s="52">
        <f>+H10*J17*100</f>
        <v>4.2857142857142847</v>
      </c>
      <c r="N17" s="53">
        <v>2</v>
      </c>
      <c r="O17" s="54">
        <f t="shared" si="0"/>
        <v>8.5714285714285694</v>
      </c>
    </row>
    <row r="18" spans="1:15" ht="18" x14ac:dyDescent="0.35">
      <c r="G18" s="31">
        <f>SUM(G3:G17)</f>
        <v>10</v>
      </c>
      <c r="H18" s="32">
        <f t="shared" ref="H18:M18" si="4">SUM(H3:H17)</f>
        <v>1</v>
      </c>
      <c r="I18" s="31"/>
      <c r="J18" s="32">
        <f>SUM(J3:J17)/3</f>
        <v>1</v>
      </c>
      <c r="K18" s="31"/>
      <c r="L18" s="32">
        <f>SUM(L3:L17)/2</f>
        <v>0.99999999999999989</v>
      </c>
      <c r="M18" s="31">
        <f t="shared" si="4"/>
        <v>100</v>
      </c>
      <c r="N18" s="33"/>
      <c r="O18" s="28">
        <f>SUM(O3:O17)</f>
        <v>200</v>
      </c>
    </row>
    <row r="19" spans="1:15" x14ac:dyDescent="0.35">
      <c r="I19" s="34"/>
      <c r="J19" s="34"/>
      <c r="K19" s="35"/>
      <c r="L19" s="34"/>
    </row>
    <row r="20" spans="1:15" ht="31.5" customHeight="1" x14ac:dyDescent="0.35">
      <c r="I20" s="35"/>
      <c r="J20" s="35"/>
      <c r="K20" s="35"/>
      <c r="L20" s="34"/>
      <c r="N20" s="95" t="str">
        <f>IF(OR(N3&lt;2,N4&lt;2,N5&lt;2,N6&lt;2,N7&lt;2,N8&lt;2,N9&lt;2,N12&lt;2,O18&lt;200),"Tidak Memenuhi","Memenuhi,Sesuai Skor")</f>
        <v>Memenuhi,Sesuai Skor</v>
      </c>
      <c r="O20" s="95" t="str">
        <f>IF(OR(N1&lt;2,N2&lt;2,N3&lt;2,N4&lt;1,N5&lt;1,N6&lt;2,N7&lt;2,N8&lt;1,N10&lt;1,O19&lt;200),"Tidak Memenuhi","Memenuhi,Sesuai Skor")</f>
        <v>Tidak Memenuhi</v>
      </c>
    </row>
    <row r="21" spans="1:15" x14ac:dyDescent="0.35">
      <c r="I21" s="34"/>
      <c r="J21" s="34"/>
      <c r="K21" s="35"/>
      <c r="L21" s="35"/>
    </row>
  </sheetData>
  <mergeCells count="28">
    <mergeCell ref="B8:B9"/>
    <mergeCell ref="G8:G9"/>
    <mergeCell ref="H8:H9"/>
    <mergeCell ref="J13:J16"/>
    <mergeCell ref="N1:N2"/>
    <mergeCell ref="O1:O2"/>
    <mergeCell ref="K1:L2"/>
    <mergeCell ref="F1:F2"/>
    <mergeCell ref="H10:H17"/>
    <mergeCell ref="I10:I11"/>
    <mergeCell ref="I1:J2"/>
    <mergeCell ref="J10:J11"/>
    <mergeCell ref="N20:O20"/>
    <mergeCell ref="A1:A2"/>
    <mergeCell ref="B1:B2"/>
    <mergeCell ref="C1:C2"/>
    <mergeCell ref="D1:D2"/>
    <mergeCell ref="G1:H2"/>
    <mergeCell ref="E1:E2"/>
    <mergeCell ref="M1:M2"/>
    <mergeCell ref="B3:B7"/>
    <mergeCell ref="G3:G7"/>
    <mergeCell ref="H3:H7"/>
    <mergeCell ref="B10:B17"/>
    <mergeCell ref="C10:C11"/>
    <mergeCell ref="G10:G17"/>
    <mergeCell ref="C13:C16"/>
    <mergeCell ref="I13:I16"/>
  </mergeCells>
  <conditionalFormatting sqref="B3 B1:F1">
    <cfRule type="cellIs" dxfId="11" priority="14" operator="equal">
      <formula>"Tidak dinilai"</formula>
    </cfRule>
  </conditionalFormatting>
  <conditionalFormatting sqref="D4 F4">
    <cfRule type="cellIs" dxfId="10" priority="12" operator="equal">
      <formula>"Tidak dinilai"</formula>
    </cfRule>
  </conditionalFormatting>
  <conditionalFormatting sqref="D3:F3">
    <cfRule type="cellIs" dxfId="9" priority="13" operator="equal">
      <formula>"Tidak dinilai"</formula>
    </cfRule>
  </conditionalFormatting>
  <conditionalFormatting sqref="D6 F6">
    <cfRule type="cellIs" dxfId="8" priority="10" operator="equal">
      <formula>"Tidak dinilai"</formula>
    </cfRule>
  </conditionalFormatting>
  <conditionalFormatting sqref="D5 F5">
    <cfRule type="cellIs" dxfId="7" priority="11" operator="equal">
      <formula>"Tidak dinilai"</formula>
    </cfRule>
  </conditionalFormatting>
  <conditionalFormatting sqref="D7 F7">
    <cfRule type="cellIs" dxfId="6" priority="9" operator="equal">
      <formula>"Tidak dinilai"</formula>
    </cfRule>
  </conditionalFormatting>
  <conditionalFormatting sqref="A1">
    <cfRule type="cellIs" dxfId="5" priority="6" operator="equal">
      <formula>"Tidak dinilai"</formula>
    </cfRule>
  </conditionalFormatting>
  <conditionalFormatting sqref="G1">
    <cfRule type="cellIs" dxfId="4" priority="5" operator="equal">
      <formula>"Tidak dinilai"</formula>
    </cfRule>
  </conditionalFormatting>
  <conditionalFormatting sqref="I1">
    <cfRule type="cellIs" dxfId="3" priority="4" operator="equal">
      <formula>"Tidak dinilai"</formula>
    </cfRule>
  </conditionalFormatting>
  <conditionalFormatting sqref="K1">
    <cfRule type="cellIs" dxfId="2" priority="3" operator="equal">
      <formula>"Tidak dinilai"</formula>
    </cfRule>
  </conditionalFormatting>
  <conditionalFormatting sqref="D8:F9">
    <cfRule type="cellIs" dxfId="1" priority="2" operator="equal">
      <formula>"Tidak dinilai"</formula>
    </cfRule>
  </conditionalFormatting>
  <conditionalFormatting sqref="E4:E7">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Magister Penambahan pd PTS-PTN</vt:lpstr>
      <vt:lpstr>Bobot Magister-Penambahan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2021-01-20T00:07:54Z</dcterms:modified>
</cp:coreProperties>
</file>