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mdi-Pc\Documents\"/>
    </mc:Choice>
  </mc:AlternateContent>
  <bookViews>
    <workbookView xWindow="0" yWindow="0" windowWidth="20490" windowHeight="7755"/>
  </bookViews>
  <sheets>
    <sheet name="Matriks Penilaian" sheetId="7" r:id="rId1"/>
    <sheet name="Hitung F1" sheetId="2" r:id="rId2"/>
    <sheet name="F1" sheetId="3" r:id="rId3"/>
    <sheet name="Pembobotan" sheetId="4" r:id="rId4"/>
  </sheets>
  <definedNames>
    <definedName name="_xlnm.Print_Titles" localSheetId="2">'F1'!$13:$13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4" l="1"/>
  <c r="J20" i="4"/>
  <c r="J19" i="4"/>
  <c r="J18" i="4"/>
  <c r="J17" i="4"/>
  <c r="J16" i="4"/>
  <c r="J15" i="4"/>
  <c r="J14" i="4"/>
  <c r="H22" i="4"/>
  <c r="H19" i="4"/>
  <c r="H16" i="4"/>
  <c r="H14" i="4"/>
  <c r="J12" i="4"/>
  <c r="J11" i="4"/>
  <c r="J10" i="4"/>
  <c r="J9" i="4"/>
  <c r="H9" i="4"/>
  <c r="H11" i="4"/>
  <c r="H13" i="4"/>
  <c r="J7" i="4"/>
  <c r="J6" i="4"/>
  <c r="H8" i="4"/>
  <c r="H6" i="4"/>
  <c r="H5" i="4"/>
  <c r="H4" i="4"/>
  <c r="H3" i="4"/>
  <c r="E27" i="2" l="1"/>
  <c r="H25" i="4" l="1"/>
  <c r="A4" i="4"/>
  <c r="A5" i="4" s="1"/>
  <c r="A6" i="4" s="1"/>
  <c r="A7" i="4" s="1"/>
  <c r="A8" i="4" s="1"/>
  <c r="A9" i="4" s="1"/>
  <c r="A10" i="4" s="1"/>
  <c r="A11" i="4" s="1"/>
  <c r="A12" i="4" s="1"/>
  <c r="A13" i="4" s="1"/>
  <c r="A14" i="4" s="1"/>
  <c r="A15" i="4" s="1"/>
  <c r="A16" i="4" s="1"/>
  <c r="A17" i="4" s="1"/>
  <c r="A18" i="4" s="1"/>
  <c r="A19" i="4" s="1"/>
  <c r="A20" i="4" s="1"/>
  <c r="A21" i="4" s="1"/>
  <c r="A22" i="4" s="1"/>
  <c r="E33" i="3"/>
  <c r="C33" i="3"/>
  <c r="B33" i="3"/>
  <c r="E32" i="3"/>
  <c r="C32" i="3"/>
  <c r="B32" i="3"/>
  <c r="E176" i="2"/>
  <c r="H32" i="3" s="1"/>
  <c r="E31" i="3"/>
  <c r="C31" i="3"/>
  <c r="B31" i="3"/>
  <c r="E134" i="2"/>
  <c r="E120" i="2"/>
  <c r="E128" i="2"/>
  <c r="E112" i="2"/>
  <c r="E24" i="3"/>
  <c r="C24" i="3"/>
  <c r="B24" i="3"/>
  <c r="E19" i="3"/>
  <c r="C19" i="3"/>
  <c r="B19" i="3"/>
  <c r="E78" i="2"/>
  <c r="E59" i="2"/>
  <c r="J25" i="4" l="1"/>
  <c r="J24" i="4"/>
  <c r="H24" i="4"/>
  <c r="E104" i="2" l="1"/>
  <c r="H24" i="3" s="1"/>
  <c r="A6" i="7"/>
  <c r="E72" i="2" l="1"/>
  <c r="H19" i="3" s="1"/>
  <c r="E23" i="4" l="1"/>
  <c r="J27" i="4"/>
  <c r="F14" i="4" l="1"/>
  <c r="F3" i="4"/>
  <c r="F9" i="4"/>
  <c r="J26" i="4"/>
  <c r="J29" i="4"/>
  <c r="J28" i="4"/>
  <c r="H26" i="4"/>
  <c r="K13" i="4" l="1"/>
  <c r="N13" i="4" s="1"/>
  <c r="K12" i="4"/>
  <c r="N12" i="4" s="1"/>
  <c r="K11" i="4"/>
  <c r="N11" i="4" s="1"/>
  <c r="K10" i="4"/>
  <c r="N10" i="4" s="1"/>
  <c r="K9" i="4"/>
  <c r="N9" i="4" s="1"/>
  <c r="K8" i="4"/>
  <c r="N8" i="4" s="1"/>
  <c r="K5" i="4"/>
  <c r="N5" i="4" s="1"/>
  <c r="K7" i="4"/>
  <c r="N7" i="4" s="1"/>
  <c r="K4" i="4"/>
  <c r="N4" i="4" s="1"/>
  <c r="K6" i="4"/>
  <c r="N6" i="4" s="1"/>
  <c r="K3" i="4"/>
  <c r="K18" i="4"/>
  <c r="N18" i="4" s="1"/>
  <c r="K17" i="4"/>
  <c r="N17" i="4" s="1"/>
  <c r="K16" i="4"/>
  <c r="N16" i="4" s="1"/>
  <c r="K15" i="4"/>
  <c r="N15" i="4" s="1"/>
  <c r="K21" i="4"/>
  <c r="N21" i="4" s="1"/>
  <c r="K22" i="4"/>
  <c r="N22" i="4" s="1"/>
  <c r="K14" i="4"/>
  <c r="N14" i="4" s="1"/>
  <c r="K20" i="4"/>
  <c r="N20" i="4" s="1"/>
  <c r="K19" i="4"/>
  <c r="N19" i="4" s="1"/>
  <c r="I30" i="3"/>
  <c r="I28" i="3"/>
  <c r="I26" i="3"/>
  <c r="I31" i="3"/>
  <c r="I25" i="3"/>
  <c r="F23" i="4"/>
  <c r="I33" i="3" l="1"/>
  <c r="I24" i="3"/>
  <c r="J24" i="3" s="1"/>
  <c r="I32" i="3"/>
  <c r="J32" i="3" s="1"/>
  <c r="I29" i="3"/>
  <c r="N3" i="4"/>
  <c r="K23" i="4"/>
  <c r="I27" i="3"/>
  <c r="I22" i="3"/>
  <c r="I20" i="3"/>
  <c r="I23" i="3"/>
  <c r="I16" i="3"/>
  <c r="I19" i="3"/>
  <c r="J19" i="3" s="1"/>
  <c r="I17" i="3"/>
  <c r="I18" i="3"/>
  <c r="I21" i="3"/>
  <c r="I15" i="3"/>
  <c r="I14" i="3"/>
  <c r="E86" i="2"/>
  <c r="N23" i="4" l="1"/>
  <c r="A7" i="7"/>
  <c r="A8" i="7" s="1"/>
  <c r="A9" i="7" s="1"/>
  <c r="A10" i="7" s="1"/>
  <c r="A11" i="7" l="1"/>
  <c r="A12" i="7" s="1"/>
  <c r="A13" i="7" s="1"/>
  <c r="E30" i="3"/>
  <c r="C30" i="3"/>
  <c r="B30" i="3"/>
  <c r="E29" i="3"/>
  <c r="C29" i="3"/>
  <c r="B29" i="3"/>
  <c r="E28" i="3"/>
  <c r="C28" i="3"/>
  <c r="B28" i="3"/>
  <c r="E27" i="3"/>
  <c r="C27" i="3"/>
  <c r="B27" i="3"/>
  <c r="E26" i="3"/>
  <c r="C26" i="3"/>
  <c r="B26" i="3"/>
  <c r="E25" i="3"/>
  <c r="C25" i="3"/>
  <c r="B25" i="3"/>
  <c r="E23" i="3"/>
  <c r="C23" i="3"/>
  <c r="B23" i="3"/>
  <c r="E98" i="2"/>
  <c r="H23" i="3" s="1"/>
  <c r="J23" i="3" s="1"/>
  <c r="E92" i="2"/>
  <c r="H22" i="3" s="1"/>
  <c r="J22" i="3" s="1"/>
  <c r="E22" i="3"/>
  <c r="C22" i="3"/>
  <c r="B22" i="3"/>
  <c r="E21" i="3"/>
  <c r="C21" i="3"/>
  <c r="B21" i="3"/>
  <c r="E20" i="3"/>
  <c r="C20" i="3"/>
  <c r="B20" i="3"/>
  <c r="E18" i="3"/>
  <c r="C18" i="3"/>
  <c r="B18" i="3"/>
  <c r="E17" i="3"/>
  <c r="C17" i="3"/>
  <c r="B17" i="3"/>
  <c r="E16" i="3"/>
  <c r="C16" i="3"/>
  <c r="B16" i="3"/>
  <c r="E15" i="3"/>
  <c r="C15" i="3"/>
  <c r="B15" i="3"/>
  <c r="E14" i="3"/>
  <c r="C14" i="3"/>
  <c r="B14" i="3"/>
  <c r="A14" i="7" l="1"/>
  <c r="A15" i="7" s="1"/>
  <c r="A16" i="7" s="1"/>
  <c r="H27" i="3"/>
  <c r="J27" i="3" s="1"/>
  <c r="H26" i="3"/>
  <c r="J26" i="3" s="1"/>
  <c r="H25" i="3"/>
  <c r="J25" i="3" s="1"/>
  <c r="H20" i="3"/>
  <c r="J20" i="3" s="1"/>
  <c r="J17" i="3"/>
  <c r="E51" i="2"/>
  <c r="H16" i="3" s="1"/>
  <c r="J16" i="3" s="1"/>
  <c r="E43" i="2"/>
  <c r="H15" i="3" s="1"/>
  <c r="J15" i="3" s="1"/>
  <c r="E35" i="2"/>
  <c r="H14" i="3" s="1"/>
  <c r="A29" i="2"/>
  <c r="A37" i="2" s="1"/>
  <c r="A45" i="2" s="1"/>
  <c r="A53" i="2" s="1"/>
  <c r="A15" i="3" l="1"/>
  <c r="A16" i="3" s="1"/>
  <c r="A17" i="3" s="1"/>
  <c r="A18" i="3" s="1"/>
  <c r="H21" i="3"/>
  <c r="J21" i="3" l="1"/>
  <c r="A19" i="3"/>
  <c r="A20" i="3" s="1"/>
  <c r="A21" i="3" s="1"/>
  <c r="A22" i="3" s="1"/>
  <c r="A23" i="3" s="1"/>
  <c r="A24" i="3" s="1"/>
  <c r="A25" i="3" s="1"/>
  <c r="A26" i="3" s="1"/>
  <c r="A27" i="3" s="1"/>
  <c r="A28" i="3" s="1"/>
  <c r="A29" i="3" s="1"/>
  <c r="A30" i="3" s="1"/>
  <c r="A31" i="3" s="1"/>
  <c r="A32" i="3" s="1"/>
  <c r="A33" i="3" s="1"/>
  <c r="J14" i="3"/>
  <c r="E62" i="2"/>
  <c r="H18" i="3" s="1"/>
  <c r="J18" i="3" s="1"/>
  <c r="E169" i="2" l="1"/>
  <c r="H31" i="3" s="1"/>
  <c r="J31" i="3" s="1"/>
  <c r="E141" i="2" l="1"/>
  <c r="H29" i="3" s="1"/>
  <c r="J29" i="3" s="1"/>
  <c r="H28" i="3"/>
  <c r="J28" i="3" l="1"/>
  <c r="D37" i="3"/>
  <c r="D11" i="3"/>
  <c r="D10" i="3"/>
  <c r="D9" i="3"/>
  <c r="D8" i="3"/>
  <c r="D56" i="3" s="1"/>
  <c r="D7" i="3"/>
  <c r="D6" i="3"/>
  <c r="D5" i="3"/>
  <c r="D4" i="3"/>
  <c r="D3" i="3"/>
  <c r="E159" i="2"/>
  <c r="E161" i="2" s="1"/>
  <c r="E153" i="2"/>
  <c r="E155" i="2" s="1"/>
  <c r="E147" i="2"/>
  <c r="E184" i="2"/>
  <c r="H33" i="3" s="1"/>
  <c r="J33" i="3" s="1"/>
  <c r="E46" i="3"/>
  <c r="E149" i="2" l="1"/>
  <c r="E143" i="2" s="1"/>
  <c r="H30" i="3" s="1"/>
  <c r="J30" i="3" s="1"/>
  <c r="A61" i="2" l="1"/>
  <c r="A65" i="2" s="1"/>
  <c r="A74" i="2" s="1"/>
  <c r="A80" i="2" l="1"/>
  <c r="A88" i="2" s="1"/>
  <c r="A94" i="2" s="1"/>
  <c r="J34" i="3" l="1"/>
  <c r="E45" i="3" s="1"/>
  <c r="A100" i="2"/>
  <c r="A106" i="2" s="1"/>
  <c r="A114" i="2" s="1"/>
  <c r="A122" i="2" s="1"/>
  <c r="A130" i="2" s="1"/>
  <c r="A136" i="2" s="1"/>
  <c r="A143" i="2" s="1"/>
  <c r="A163" i="2" s="1"/>
  <c r="A171" i="2" s="1"/>
  <c r="A178" i="2" s="1"/>
  <c r="E44" i="3" l="1"/>
  <c r="E47" i="3" s="1"/>
  <c r="A17" i="7"/>
  <c r="A18" i="7" s="1"/>
  <c r="A19" i="7" s="1"/>
  <c r="A20" i="7" s="1"/>
  <c r="A21" i="7" s="1"/>
  <c r="A25" i="7" s="1"/>
  <c r="A26" i="7" s="1"/>
  <c r="A27" i="7" s="1"/>
</calcChain>
</file>

<file path=xl/sharedStrings.xml><?xml version="1.0" encoding="utf-8"?>
<sst xmlns="http://schemas.openxmlformats.org/spreadsheetml/2006/main" count="490" uniqueCount="322">
  <si>
    <t>Data Program Studi Yang Dievaluasi</t>
  </si>
  <si>
    <t>Nama Perguruan Tinggi</t>
  </si>
  <si>
    <t xml:space="preserve">Nama Fakultas            </t>
  </si>
  <si>
    <t xml:space="preserve">Nama Program Studi    </t>
  </si>
  <si>
    <t xml:space="preserve">Jenjang                      </t>
  </si>
  <si>
    <t xml:space="preserve">Tanggal Penilaian        </t>
  </si>
  <si>
    <t>Data Evaluator</t>
  </si>
  <si>
    <t xml:space="preserve">Nama Evaluator           </t>
  </si>
  <si>
    <t xml:space="preserve">Perguruan Tinggi Asal  </t>
  </si>
  <si>
    <t xml:space="preserve">Program Studi Asal      </t>
  </si>
  <si>
    <t xml:space="preserve">Akreditasi Prodi           </t>
  </si>
  <si>
    <t>NO.</t>
  </si>
  <si>
    <t>BUTIR</t>
  </si>
  <si>
    <t>Nilai</t>
  </si>
  <si>
    <t>INFORMASI DARI INSTRUMEN 
PROGRAM STUDI BARU</t>
  </si>
  <si>
    <t>Jumlah dan kualifikasinya kurang dari persyaratan minimal</t>
  </si>
  <si>
    <t>Jumlah dan kualifikasinya lebih baik dibandingkan persyaratan minimal sehingga mendukung terpenuhinya capaian pembelajaran</t>
  </si>
  <si>
    <t>Jumlah dan kualifikasinya sangat baik untuk mendukung terpenuhinya capaian pembelajaran</t>
  </si>
  <si>
    <t xml:space="preserve">Jumlah dan kualifikasinya memenuhi persyaratan minimal </t>
  </si>
  <si>
    <t>Tidak ada datanya</t>
  </si>
  <si>
    <t>FORMAT 1. LAPORAN ASESMEN KECUKUPAN PROGRAM STUDI BARU</t>
  </si>
  <si>
    <t>NILAI</t>
  </si>
  <si>
    <t>BOBOT</t>
  </si>
  <si>
    <t>H</t>
  </si>
  <si>
    <t>NILAI TERBOBOTI</t>
  </si>
  <si>
    <t>ASPEK PENILAIAN</t>
  </si>
  <si>
    <t>Keterangan</t>
  </si>
  <si>
    <t>No.</t>
  </si>
  <si>
    <t>Butir</t>
  </si>
  <si>
    <t>Kriteria</t>
  </si>
  <si>
    <t>Bobot Kriteria</t>
  </si>
  <si>
    <t>Elemen</t>
  </si>
  <si>
    <t>Bobot Butir</t>
  </si>
  <si>
    <t>Komentar Umum Penilaian Seluruh Kriteria</t>
  </si>
  <si>
    <t>Ketikkan disini penjelasan mengenai gambaran penilaian secara umum dari seluruh kriteria</t>
  </si>
  <si>
    <t xml:space="preserve">                                       </t>
  </si>
  <si>
    <t xml:space="preserve">                    </t>
  </si>
  <si>
    <t>YANG DIISI HANYA SEL YANG BERWARNA KUNING</t>
  </si>
  <si>
    <t>Simpulan</t>
  </si>
  <si>
    <t>Ketikkan disini penjelasan mengenai jumlah dan kualifikasi tenaga kependidikan</t>
  </si>
  <si>
    <t xml:space="preserve">Status (SD = milik sendiri; SW = sewa/kontrak/kerjasama dll) </t>
  </si>
  <si>
    <t>SW</t>
  </si>
  <si>
    <t>SD</t>
  </si>
  <si>
    <t>Kapasitas total</t>
  </si>
  <si>
    <t>Ruang Kerja Dosen (gunakan data Butir 2.2)</t>
  </si>
  <si>
    <t>Luas ruang kerja per dosen</t>
  </si>
  <si>
    <t>Ruang Kerja Pegawai/Kantor dan Administrasi (gunakan data Butir 2.2)</t>
  </si>
  <si>
    <t>Luas ruang kerja per pegawai</t>
  </si>
  <si>
    <t>Tidak memiliki pustakawan, laboran, analis, teknisi, operator, dan programer, dan tenaga administrasi</t>
  </si>
  <si>
    <t>A</t>
  </si>
  <si>
    <t>B</t>
  </si>
  <si>
    <t>Pakta integritas</t>
  </si>
  <si>
    <t>Ada</t>
  </si>
  <si>
    <t>Tidak Ada</t>
  </si>
  <si>
    <t>Pemenuhan Persyaratan Administratif</t>
  </si>
  <si>
    <t>Persyaratan administratif</t>
  </si>
  <si>
    <t>Ketikkan disini penjelasan, misalnya nomor-tanggal-tahun, mengenai dokumen pemenuhan persyaratan administratif</t>
  </si>
  <si>
    <t>Surat pertimbangan Senat Perguruan Tinggi</t>
  </si>
  <si>
    <t>C</t>
  </si>
  <si>
    <t>D</t>
  </si>
  <si>
    <t>E</t>
  </si>
  <si>
    <t>1.3</t>
  </si>
  <si>
    <t>Indeks Prestasi Kumulative (minimum 3,0)</t>
  </si>
  <si>
    <t>Akses kepustakaan ilmiah</t>
  </si>
  <si>
    <t>Ketikkan disini penjelasan mengenai persyaratan kelulusan yang diberlakukan</t>
  </si>
  <si>
    <t>Ketikkan disini penjelasan mengenai akses kepustakaan ilmiah</t>
  </si>
  <si>
    <t>Surat persetujuan badan penyelenggara tentang pembukaan prodi yang diusulkan (PTS)</t>
  </si>
  <si>
    <t>Tidak memiliki fasilitas akses sumber pustaka ilmiah</t>
  </si>
  <si>
    <t>Profesi</t>
  </si>
  <si>
    <t>Pengalaman kerja keinsinyuran calon mahasiswa baru</t>
  </si>
  <si>
    <t>Sarjana Sains/Sarjana Pendidikan bidang Teknik</t>
  </si>
  <si>
    <t>Praktik Kerja</t>
  </si>
  <si>
    <t>Kolokium</t>
  </si>
  <si>
    <t>Ketikkan disini penjelasan mengenai persyaratan calon mahasiswa baru</t>
  </si>
  <si>
    <t>Jumlah sks total (minimal 24 sks)</t>
  </si>
  <si>
    <t>Ruang Diskusi (gunakan data Butir 2.3.1)</t>
  </si>
  <si>
    <t>Luas ruang diskusi per mahasiswa</t>
  </si>
  <si>
    <t>Memiliki 4 (empat) cakupan/bidang keinsinyuran dengan prasarana utama yang memadai</t>
  </si>
  <si>
    <t>Memiliki 4 - 5 cakupan/bidang keinsinyuran dengan prasarana utama yang lengkap</t>
  </si>
  <si>
    <t>Memiliki lebih dari 6 cakupan/bidang keinsinyuran dengan prasarana utama yang sangat lengkap</t>
  </si>
  <si>
    <t>Memiliki kurang dari 4 (empat) cakupan keinsinyuran</t>
  </si>
  <si>
    <t>Memiliki fasilitas akses sumber pustaka ilmiah yang sangat lengkap (standard code, Manual Profesi Keinsinyuran, journal, e-book, web of knowledge, open education resources, dan audio-visual materials)</t>
  </si>
  <si>
    <t>Memiliki fasilitas akses sumber pustaka ilmiah yang lengkap (standard code, Manual Profesi Keinsinyuran, journal, e-book, web of knowledge, dan open education resources)</t>
  </si>
  <si>
    <t>Memiliki fasilitas akses sumber pustaka ilmiah yang agak lengkap (standard code, Manual Profesi Keinsinyuran, journal, dan e-book)</t>
  </si>
  <si>
    <t>Jumlah dan kualifikasi tenaga kependidikan:
Jumlah minimal tenaga kependidikan terdiri atas 2 (dua) orang tenaga kependidikan untuk setiap program studi. Kualifikasi tenaga kependidikan minimal berijazah D3, berusia maksimum 56 tahun, dan bekerja penuh waktu 37,5 jam/minggu</t>
  </si>
  <si>
    <t>Rumusan capaian pembelajaran tidak sesuai dengan SN Dikti atau level 7 (tujuh) KKNI</t>
  </si>
  <si>
    <t>Jumlah jam praktik keinsinyuran</t>
  </si>
  <si>
    <t>Ketikkan disini penjelasan mengenai jumlah jam praktik keinsiyuran</t>
  </si>
  <si>
    <t>Ketikkan disini penjelasan susunan mata kuliah</t>
  </si>
  <si>
    <t>Ketikkan disini penjelasan mengenai ketersediaan prasarana yang digunakan di di lokasi praktik keinsinyuran</t>
  </si>
  <si>
    <t>3.3.1</t>
  </si>
  <si>
    <t>3.3.2</t>
  </si>
  <si>
    <t>Sarjana Teknik/Sarjana Terapan Teknik atau yang setara</t>
  </si>
  <si>
    <t>Ketersediaan prasarana yang digunakan di lokasi praktik keinsinyuran</t>
  </si>
  <si>
    <t xml:space="preserve">Tidak sesuai dengan Peraturan Dirjen Dikti No 1462 Tahun 2016 </t>
  </si>
  <si>
    <r>
      <t>Luas total ruang diskusi (m</t>
    </r>
    <r>
      <rPr>
        <vertAlign val="superscript"/>
        <sz val="10"/>
        <rFont val="Arial Narrow"/>
        <family val="2"/>
      </rPr>
      <t>2</t>
    </r>
    <r>
      <rPr>
        <sz val="10"/>
        <rFont val="Arial Narrow"/>
        <family val="2"/>
      </rPr>
      <t>)</t>
    </r>
  </si>
  <si>
    <r>
      <t>Luas total ruang kerja dosen (m</t>
    </r>
    <r>
      <rPr>
        <vertAlign val="superscript"/>
        <sz val="10"/>
        <rFont val="Arial Narrow"/>
        <family val="2"/>
      </rPr>
      <t>2</t>
    </r>
    <r>
      <rPr>
        <sz val="10"/>
        <rFont val="Arial Narrow"/>
        <family val="2"/>
      </rPr>
      <t>)</t>
    </r>
  </si>
  <si>
    <r>
      <t>Luas total ruang kerja pegawai (m</t>
    </r>
    <r>
      <rPr>
        <vertAlign val="superscript"/>
        <sz val="10"/>
        <rFont val="Arial Narrow"/>
        <family val="2"/>
      </rPr>
      <t>2</t>
    </r>
    <r>
      <rPr>
        <sz val="10"/>
        <rFont val="Arial Narrow"/>
        <family val="2"/>
      </rPr>
      <t>)</t>
    </r>
  </si>
  <si>
    <t>Sesuai dengan Peraturan Direktur Jenderal Kelembagaan Ilmu Pengetahuan, Teknologi, dan Pendidikan Tinggi No 1462 Tahun 2016 (maksimum 30% kegiatan tatap muka dan 70% di lapangan)</t>
  </si>
  <si>
    <t>Sesuai dengan Peraturan Direktur Jenderal Kelembagaan Ilmu Pengetahuan, Teknologi, dan Pendidikan Tinggi No 1462 Tahun 2016 (6 sks tatap muka dan 18 sks kegiatan lapangan)</t>
  </si>
  <si>
    <t>Rekam jejak/data karya ilmiah bidang disiplin keinsinyuran calon dosen bergelar Magister/Doktor yang memiliki sertifikat/ijazah Ir dan IPM/IPU yang bidang keahliannya sesuai program studi dalam 3 tahun terakhir sebagai penulis utama (penulis pertama atau penulis korespondensi).</t>
  </si>
  <si>
    <t>Rekam jejak/data karya ilmiah bidang disiplin keinsinyuran calon dosen bergelar Magister Terapan/Doktor Terapan yang memiliki sertifikat/ijazah Ir dan IPM/IPU yang bidang keahliannya sesuai program studi dalam 3 tahun terakhir sebagai perencana/perancang utama.</t>
  </si>
  <si>
    <t>Ketikkan disini penjelasan tentang data karya ilmiah bidang keinsinyuran calon dosen tetap begelar Magister/Doktor yang bidang keahliannya sesuai dengan program studi</t>
  </si>
  <si>
    <t>Ketikkan disini penjelasan tentang data karya ilmiah bidang keinsinyuran calon dosen tetap bergelar Magister Terapan/Doktor yang bidang keahliannya sesuai dengan program studi</t>
  </si>
  <si>
    <t>Ketikkan disini penjelasan tentang pengalaman kerja bidang disiplin keinsinyuran para calon dosen tidak tetap</t>
  </si>
  <si>
    <t>INSTRUMEN PROGRAM STUDI BARU PROGRAM PROFESI INSINYUR</t>
  </si>
  <si>
    <t>Akta notaris pendirian Badan Penyelenggara beserta semua perubahannya, jika pernah dilakukan perubahan (untuk PTS)</t>
  </si>
  <si>
    <t>Surat keputusan pejabat yang berwenang tentang pengesahan Badan Penyelenggara sebagai badan hukum, misalnya Surat Keputusan Menkumham untuk Yayasan (untuk PTS)</t>
  </si>
  <si>
    <t>Surat Keputusan izin pendirian PTS beserta semua perubahannya</t>
  </si>
  <si>
    <t>Surat Rekomendasi L2DIKTI</t>
  </si>
  <si>
    <t>F</t>
  </si>
  <si>
    <t>G</t>
  </si>
  <si>
    <t>I</t>
  </si>
  <si>
    <t>J</t>
  </si>
  <si>
    <t>1.1</t>
  </si>
  <si>
    <t>Ketikkan disini penjelasan mengenai keunikan atau keunggulan program studi yang diusulkan</t>
  </si>
  <si>
    <t>1.2</t>
  </si>
  <si>
    <t>Ketikkan disini penjelasan mengenai profil lulusan dan capaian pembelajaran lulusan  untuk setiap profil</t>
  </si>
  <si>
    <t>Tidak mengidentifikasi profil lulusan</t>
  </si>
  <si>
    <t xml:space="preserve">Tidak mencantumkan/mendeskripsikan Capaian Pembelajaran atau Rumusan capaian pembelajaran tidak sesuai dengan SN Dikti atau level 7 (tujuh) KKNI    </t>
  </si>
  <si>
    <t>Tidak ada Nilai 3</t>
  </si>
  <si>
    <t>Tidak ada Nilai 1</t>
  </si>
  <si>
    <t>Ketikkan disini penjelasan mengenai jumlah, kualifikasi, dan status calon dosen tetap</t>
  </si>
  <si>
    <t xml:space="preserve">                                                                                                      </t>
  </si>
  <si>
    <t>3.1.1</t>
  </si>
  <si>
    <t>Struktur organisasi Unit Pengelola Program Studi mencakup aspek: 
a. Lima unsur unit pengelola program studi: 
   1) unsur penyusun kebijakan; 
   2) unsur pelaksana akademik; 
   3) unsur pengawas dan penjaminan mutu; 
   4) unsur penunjang akademik atau sumber belajar; dan 
   5) unsur pelaksana administrasi atau tata usaha; dan 
b. penjelasan tata kerja dan tata hubungan</t>
  </si>
  <si>
    <t>Ketikkan disini penjelasan tentang rancangan tata kerja dan organisasi yang mencakup lima aspek</t>
  </si>
  <si>
    <t>Jika struktur organisasi memenuhi 5 (lima) aspek dan dilengkapi dengan tata kerja UPPS yang memperlihatkan kedudukan dan tata hubungan antara program studi yang diusulkan dan unit organisasi yang ada pada UPPS</t>
  </si>
  <si>
    <t>Jika struktur organisasi memenuhi 4 (empat) aspek pertama dan dilengkapi dengan tata kerja UPPS yang memperlihatkan kedudukan dan tata hubungan antara program studi yang diusulkan dan unit organisasi yang ada pada UPPS</t>
  </si>
  <si>
    <t>Jika struktur organisasi memenuhi 3 (tiga) aspek pertama dan dilengkapi dengan tata kerja UPPS yang memperlihatkan kedudukan dan tata hubungan antara program studi yang diusulkan dan unit organisasi yang ada pada UPPS</t>
  </si>
  <si>
    <t>Jika struktur organisasi memenuhi kurang dari 3 (tiga) aspek pertama dan tidak dilengkapi dengan tata kerja UPPS yang memperlihatkan kedudukan dan tata hubungan antara program studi yang diusulkan dan unit organisasi yang ada pada UPPS</t>
  </si>
  <si>
    <r>
      <t xml:space="preserve">Jika tidak menjelaskan rencana struktur organisasi dan tata kerja </t>
    </r>
    <r>
      <rPr>
        <b/>
        <sz val="10"/>
        <rFont val="Arial Narrow"/>
        <family val="2"/>
      </rPr>
      <t>UPPS</t>
    </r>
  </si>
  <si>
    <t>3.1.2</t>
  </si>
  <si>
    <r>
      <t xml:space="preserve">Perwujudan </t>
    </r>
    <r>
      <rPr>
        <i/>
        <sz val="10"/>
        <color rgb="FF000000"/>
        <rFont val="Arial Narrow"/>
        <family val="2"/>
      </rPr>
      <t>good governance</t>
    </r>
    <r>
      <rPr>
        <sz val="10"/>
        <color indexed="8"/>
        <rFont val="Arial Narrow"/>
        <family val="2"/>
      </rPr>
      <t xml:space="preserve"> dan lima pilar tata pamong yang mampu menjamin terwujudnya visi, terlaksanakannya misi, tercapainya tujuan, dan berhasilnya strategi yang digunakan secara:
1) Kredibel, 
2) Transparan, 
3) Akuntabel, 
4) Bertanggung jawab, dan
5) Adil
</t>
    </r>
  </si>
  <si>
    <t>Jika memenuhi 5 (lima) aspek</t>
  </si>
  <si>
    <t>Jika memenuhi 4 (empat) aspek</t>
  </si>
  <si>
    <t>Jika memenuhi 3 (tiga) aspek</t>
  </si>
  <si>
    <t>Jika memenuhi 1 - 2 aspek</t>
  </si>
  <si>
    <r>
      <t xml:space="preserve">Jika tidak menjelaskan rencana perwujudan </t>
    </r>
    <r>
      <rPr>
        <i/>
        <sz val="10"/>
        <rFont val="Arial Narrow"/>
        <family val="2"/>
      </rPr>
      <t>good governance</t>
    </r>
  </si>
  <si>
    <t xml:space="preserve">Jelaskan rencana sistem penjaminan mutu program studi </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</si>
  <si>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</si>
  <si>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</si>
  <si>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</si>
  <si>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t>1.4.1</t>
  </si>
  <si>
    <t>1.4.2</t>
  </si>
  <si>
    <t>2.2.1</t>
  </si>
  <si>
    <t>2.2.2</t>
  </si>
  <si>
    <t>3.2.1</t>
  </si>
  <si>
    <t>3.2.2</t>
  </si>
  <si>
    <t>3.2.3</t>
  </si>
  <si>
    <t>Sarana dan Prasarana</t>
  </si>
  <si>
    <t>3.3.3</t>
  </si>
  <si>
    <t>3.3.1.1</t>
  </si>
  <si>
    <t>3.3.1.2</t>
  </si>
  <si>
    <t>3.3.1.3</t>
  </si>
  <si>
    <t>3.4</t>
  </si>
  <si>
    <t>Ketikkan disini penjelasan mengenai luasan dan status kepemilikan sarana dan prasarana</t>
  </si>
  <si>
    <t>2.1.1</t>
  </si>
  <si>
    <t>2.1.2</t>
  </si>
  <si>
    <t>Tidak ada nilai 1</t>
  </si>
  <si>
    <t>Keunggulan program studi yang diusulkan berdasarkan perbandingan program studi sejenis nasional dan/atau internasional yang mencakup aspek (1) pengembangan keilmuan, (2) kajian capaian pembelajaran, dan (3) kurikulum program studi sejenis</t>
  </si>
  <si>
    <t>Keunggulan program studi disusun berdasarkan perbandingan tiga program studi pada tingkat internasional yang mencakup tiga aspek, atau prodi yang diusulkan merupakan satu-satunya program studi di dunia</t>
  </si>
  <si>
    <t>Keunggulan program studi disusun berdasarkan perbandingan tiga program studi pada tingkat internasional dan nasional yang mencakup tiga aspek</t>
  </si>
  <si>
    <t>Keunggulan program studi disusun berdasarkan perbandingan tiga program studi pada tingkat nasional yang mencakup tiga aspek</t>
  </si>
  <si>
    <t>Keunggulan program studi disusun berdasarkan perbandingan kurang dari tiga program studi pada tingkat nasional  dan/atau mencakup kurang dari tiga aspek</t>
  </si>
  <si>
    <t>Profil lulusan Program Studi Program Profesi Insinyur yang mencakup aspek (1) profesi atau jenis pekerjaan atau bentuk kerja lainnya dari lulusan, (2) keterkaitan profil dengan keunggulan program studi, dan (3) relevansinya dengan kebutuhan akan profesi keinsinyuran saat ini dan masa depan. Penetapan profil didasarkan atas hasil studi terhadap profesi insinyur maupun pendidikan profesi insinyur sejenis di tingkat nasional dan internasional.</t>
  </si>
  <si>
    <t>Profil lulusan mencakup tiga aspek dan mekanisme penetapannya melalui studi terhadap profesi insinyur atau prodi profesi insinyur pada tingkat nasional dan internasional</t>
  </si>
  <si>
    <t xml:space="preserve">Profil lulusan mencakup tiga aspek dan mekanisme penetapannya melalui studi terhadap profesi insinyur atau prodi profesi insinyur pada tingkat nasional </t>
  </si>
  <si>
    <t>Profil lulusan mencakup tiga aspek dan mekanisme penetapannya melalui studi terhadap profesi insinyur atau prodi profesi insinyur pada tingkat internasional</t>
  </si>
  <si>
    <t>Profil lulusan mencakup tiga aspek namun mekanisme penetapannya tidak dijelaskan</t>
  </si>
  <si>
    <t>Nomor</t>
  </si>
  <si>
    <t>Sub-Elemen</t>
  </si>
  <si>
    <t>Penilaian</t>
  </si>
  <si>
    <t>Indikator</t>
  </si>
  <si>
    <t>Diminta</t>
  </si>
  <si>
    <t>Level dan jumlah sasaran benchmarking dan mencakup aspek: (1) pengembangan keilmuan, (2) kajian capaian pembelajaran, dan (3) kurikulum program studi sejenis.</t>
  </si>
  <si>
    <r>
      <t>Perwujudan</t>
    </r>
    <r>
      <rPr>
        <i/>
        <sz val="12"/>
        <rFont val="Arial Narrow"/>
        <family val="2"/>
      </rPr>
      <t xml:space="preserve"> good governance</t>
    </r>
    <r>
      <rPr>
        <sz val="12"/>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</si>
  <si>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r>
      <t xml:space="preserve">Jika tidak menjelaskan rencana perwujudan </t>
    </r>
    <r>
      <rPr>
        <i/>
        <sz val="12"/>
        <rFont val="Arial Narrow"/>
        <family val="2"/>
      </rPr>
      <t>good governance</t>
    </r>
  </si>
  <si>
    <t>UPPS telah melaksanakan SPMI yang memenuhi 5 aspek.</t>
  </si>
  <si>
    <t>UPPS telah melaksanakan SPMI yang memenuhi aspek nomor 1 sampai dengan 4.</t>
  </si>
  <si>
    <t>skor = nilai rerata</t>
  </si>
  <si>
    <t>Jika luas ruang dosen &gt; 4 m2 dan berstatus milik sendiri</t>
  </si>
  <si>
    <t>Skor</t>
  </si>
  <si>
    <t>Tidak ada skor &lt; 2</t>
  </si>
  <si>
    <t>1.2 Profil Lulusan Program Studi.</t>
  </si>
  <si>
    <t>1.3 Capaian Pembelajaran</t>
  </si>
  <si>
    <t>1.4 Struktur Kurikulum</t>
  </si>
  <si>
    <t>Ketersediaan RPS untuk 5 (lima) mata kuliah penciri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</si>
  <si>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Tidak ada nilai &lt; 2</t>
  </si>
  <si>
    <t>2.4 Tenaga Kependidikan</t>
  </si>
  <si>
    <t>3.  Unit Pengelola Program Studi</t>
  </si>
  <si>
    <t>Keterpenuhan unsur struktur organisasi  perguruan tinggi;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</si>
  <si>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3.1.3 Rancangan Perwujudan Good Governance dan Lima Pilar Tata Pamong</t>
  </si>
  <si>
    <t>3.2  Sistem Penjaminan Mutu</t>
  </si>
  <si>
    <t xml:space="preserve">3.3 Sarana dan Prasarana </t>
  </si>
  <si>
    <t>Rumusan capaian pembelajaran dari program studi yang diusulkan merujuk SN Dikti (Permendikbud No 3 Tahun 2020) dan sesuai level 7 (tujuh) Kerangka Kualifikasi Nasional Indonesia (Perpres Nomor 8 Tahun 2012), dan Surat Keputusan Direktur Jendral Kelembagaan Ilmu Pengetahuan, Teknologi, dan Pendidikan Tinggi Nomor 1462 Tahun 2016 tentang Panduan Penyelenggaraan Program Studi Program Profesi Insinyur</t>
  </si>
  <si>
    <t>Pengalaman kerja bidang disiplin keinsinyuran calon dosen industri</t>
  </si>
  <si>
    <t>Calon dosen industri memiliki rerata pengalaman kerja &gt; 20 tahun</t>
  </si>
  <si>
    <t>Calon dosen industri memiliki rerata pengalaman kerja &lt; 10 tahun</t>
  </si>
  <si>
    <t>Calon dosen industri memiliki rerata pengalaman kerja &lt; 5 tahun</t>
  </si>
  <si>
    <t>Jumlah calon dosen  sedikitnya sebanyak 5 (lima) orang dengan komposisi : (a) sedikitnya 3 (tiga) orang dosen tetap dari PT pengusul, telah memiliki NIDN, dan bergelar magister atau magister terapan dan doktor atau doktor terapan dalam bidang ilmu yang relevan, dan (b) sedikitnya 2 (dua) orang lainnya dari industri dengan kualifikasi minimal Profesi Insinyur sesuai dengan ketentuan dalam instrumen.</t>
  </si>
  <si>
    <t>Jumlah calon dosen  sedikitnya sebanyak 5 (lima) orang dengan komposisi : (a) sedikitnya 3 (tiga) orang dosen tetap dari PT pengusul, telah memiliki NIDN, dan bergelar doktor atau doktor terapan dalam bidang ilmu yang relevan, dan (b) sedikitnya 2 (dua) orang lainnya dari industri dengan kualifikasi minimal magister atau magister terapan sesuai dengan ketentuan dalam instrumen.</t>
  </si>
  <si>
    <t>Jumlah calon dosen  sedikitnya sebanyak 5 (lima) orang dengan komposisi : (a) sedikitnya 3 (tiga) orang dosen tetap dari PT pengusul, telah memiliki NIDN, dan bergelar magister atau magister terapan bidang ilmu yang relevan, dan (b) sedikitnya 2 (dua) orang lainnya dari industri dengan kualifikasi minimal sarjana atau sarjana terapan sesuai dengan ketentuan dalam instrumen.</t>
  </si>
  <si>
    <t>Tiga orang atau lebih calon dosen tetap mempunyai karya ilmiah bidang keinsinyuran sebagai penulis utama</t>
  </si>
  <si>
    <t>Satu orang calon dosen tetap mempunyai karya ilmiah bidang keinsinyuran sebagai penulis utama dan dosen lainnya sebagai penulis pendamping</t>
  </si>
  <si>
    <t>Dua orang calon dosen tetap mempunyai karya ilmiah bidang keinsinyuran sebagai penulis utama dan dosen lainnya sebagai penulis pendamping</t>
  </si>
  <si>
    <t>Tiga orang atau lebih calon dosen tetap mempunyai karya ilmiah bidang keinsinyuran sebagai perencana/perancang utama</t>
  </si>
  <si>
    <t>Dua orang calon dosen tetap mempunyai karya ilmiah bidang keinsinyuran sebagai perencana/perancang utama</t>
  </si>
  <si>
    <t>Satu orang calon dosen tetap mempunyai karya ilmiah bidang keinsinyuran sebagai perencana/perancang utama</t>
  </si>
  <si>
    <r>
      <t>Keterlaksanaan Sistem Penjaminan Mutu Internal berdasarkan keberadaan 5 aspek: 1) dokumen legal pembentukan unsur pelaksana penjaminan mutu; 2) ketersediaan dokumen mutu: kebijakan SPMI, manual SPMI, standar SPMI, dan formulir SPMI; 3) terlaksananya siklus penjaminan mutu (siklus PPEPP); 4) bukti sahih efektivitas pelaksanaan penjaminan mutu (</t>
    </r>
    <r>
      <rPr>
        <b/>
        <sz val="10"/>
        <color rgb="FF000000"/>
        <rFont val="Arial Narrow"/>
        <family val="2"/>
      </rPr>
      <t>jika ada</t>
    </r>
    <r>
      <rPr>
        <sz val="10"/>
        <color rgb="FF000000"/>
        <rFont val="Arial Narrow"/>
        <family val="2"/>
      </rPr>
      <t>)</t>
    </r>
    <r>
      <rPr>
        <sz val="10"/>
        <color indexed="8"/>
        <rFont val="Arial Narrow"/>
        <family val="2"/>
      </rPr>
      <t>; dan 5) memiliki external benchmarking dalam peningkatan mutu (</t>
    </r>
    <r>
      <rPr>
        <b/>
        <sz val="10"/>
        <color rgb="FF000000"/>
        <rFont val="Arial Narrow"/>
        <family val="2"/>
      </rPr>
      <t>jika ada</t>
    </r>
    <r>
      <rPr>
        <sz val="10"/>
        <color rgb="FF000000"/>
        <rFont val="Arial Narrow"/>
        <family val="2"/>
      </rPr>
      <t>)</t>
    </r>
    <r>
      <rPr>
        <sz val="10"/>
        <color indexed="8"/>
        <rFont val="Arial Narrow"/>
        <family val="2"/>
      </rPr>
      <t>.</t>
    </r>
  </si>
  <si>
    <t>Ketikkan disini penjelasan tentang rancangan tata kelola yang mencakup lima aspek</t>
  </si>
  <si>
    <t>Ketikkan disini rumusan capaian pembelajaran merujuk SN Dikti (Permendikbud No 3 Tahun 2020) dan sesuai level 7 (tujuh) Kerangka Kualifikasi Nasional Indonesia (Perpres Nomor 8 Tahun 2012) dan Surat Keputusan Direktur Jendral Kelembagaan Ilmu Pengetahuan, Teknologi, dan Pendidikan Tinggi Nomor 1462 Tahun 2016 tentang Panduan Penyelenggaraan Program Studi Program Profesi Insinyur.</t>
  </si>
  <si>
    <t>1.1 Keunggulan prrogram studi</t>
  </si>
  <si>
    <t>Tidak mendeskripsikan/menguraikan keunggulan program studi</t>
  </si>
  <si>
    <t>Bobot Elemen</t>
  </si>
  <si>
    <t>Bobot Sub-Elemen</t>
  </si>
  <si>
    <t>3.1</t>
  </si>
  <si>
    <t>3.3</t>
  </si>
  <si>
    <t>1.4.1 Struktur mata kuliah</t>
  </si>
  <si>
    <t>Struktur mata kuliah</t>
  </si>
  <si>
    <t>1.4.1 Jumlah jam praktik keinsinyuran</t>
  </si>
  <si>
    <t>1.4 Struktur Mata Kuliah</t>
  </si>
  <si>
    <t>1.1 Keunggulan Program Studi.</t>
  </si>
  <si>
    <t>2.1.1 Jumlah, kualifikasi, dan status calon dosen tetap</t>
  </si>
  <si>
    <t>2.1.2 Pengalaman kerja bidang disiplin keinsinyuran calon dosen industri</t>
  </si>
  <si>
    <t>2.1 Dosen Tetap dan Dosen Industri</t>
  </si>
  <si>
    <t>2.2 Rekam Jejak Dosen</t>
  </si>
  <si>
    <t>2.2.1 Rekam jejak dosen bergelar magister dan doktor</t>
  </si>
  <si>
    <t>2.2.2 Rekam jejak dosen bergelar magister terapan dan doktor terapan</t>
  </si>
  <si>
    <t>3.2.1 Keterlaksanaan Sistem Penjaminan Mutu Internal Perguruan Tinggi</t>
  </si>
  <si>
    <t>3.2.2 Syarat calon mahasiswa</t>
  </si>
  <si>
    <t>Syarat calon mahasiswa</t>
  </si>
  <si>
    <t>Syarat kelulusan</t>
  </si>
  <si>
    <t>3.2.3 Syarat kelulusan</t>
  </si>
  <si>
    <t>3.3.2 Ketersediaan prasarana yang digunakan di lokasi praktik keinsinyuran</t>
  </si>
  <si>
    <t>3.3.3 Akses kepustakaan ilmiah</t>
  </si>
  <si>
    <t>1.4</t>
  </si>
  <si>
    <t>2.1</t>
  </si>
  <si>
    <t>2.2</t>
  </si>
  <si>
    <t>3.2</t>
  </si>
  <si>
    <t>3.1.1 Rancangan Organisasi dan Tata Kerja Unit Pengelola Program Studi</t>
  </si>
  <si>
    <t>3.1.2 Rencana Perwujudan Good Governance dan Lima Pilar Tata Pamong</t>
  </si>
  <si>
    <t>&gt;=2</t>
  </si>
  <si>
    <t xml:space="preserve">3.3.1 Ruang diskusi, ruang kerja dosen, kantor/administrasi </t>
  </si>
  <si>
    <t xml:space="preserve">3.3 Sarana dan Prasarana.     </t>
  </si>
  <si>
    <t>3.4 Tenaga Kependidikan</t>
  </si>
  <si>
    <t>3.2 Rancangan Sistem Penjaminan Mutu Internal</t>
  </si>
  <si>
    <t xml:space="preserve">3.1 Organisasi dan Tata Kerja Unit Pengelola Program Studi.     </t>
  </si>
  <si>
    <t>1. Kurikulum</t>
  </si>
  <si>
    <t>2. Dosen</t>
  </si>
  <si>
    <t>3. Unit Pengelola Program Studi</t>
  </si>
  <si>
    <t xml:space="preserve">Rujukan rumusan capaian pembelajaran, relevansi dengan keunggulan program studi yang diusulkan </t>
  </si>
  <si>
    <t>Rumusan capaian pembelajaran: (1) sesuai dengan profil lulusan, (2) deskripsi kompetensinya sesuai level 7 (tujuh) KKNI dan sesuai SN-Dikti yang mencakup 4 (empat) domain capaian pembelajaran dan domain keterampilan khusus sesuai dengan Surat Keputusan Direktur Jendral Kelembagaan Ilmu Pengetahuan, Teknologi, dan Pendidikan Tinggi Nomor 1462 Tahun 2016 tentang Panduan Penyelenggaraan Program Studi Program Profesi Insinyur, (3) relevan dengan keunggulan prodi, dan (4) mencantumkan rujukan yang jelas, setidak-tidaknya SN Dikti.</t>
  </si>
  <si>
    <t>Rumusan capaian pembelajaran: (1) sesuai dengan profil lulusan, (2) deskripsi kompetensinya sesuai level 7 (tujuh) KKNI dan sesuai SN-Dikti yang mencakup 4 (empat) domain capaian pembelajaran dan domain keterampilan khusus sesuai dengan Surat Keputusan Direktur Jendral Kelembagaan Ilmu Pengetahuan, Teknologi, dan Pendidikan Tinggi Nomor 1462 Tahun 2016 tentang Panduan Penyelenggaraan Program Studi Program Profesi Insinyur, dan (3) relevan dg keunggulan prodi</t>
  </si>
  <si>
    <t>Rumusan capaian pembelajaran: (1) sesuai dengan profil lulusan, (2) deskripsi kompetensinya sesuai level 7 (tujuh) KKNI, dilengkapi dengan capaian pembelajaran lulusan sesuai Surat Keputusan Direktur Jendral Kelembagaan Ilmu Pengetahuan, Teknologi, dan Pendidikan Tinggi Nomor 1462 Tahun 2016 tentang Panduan Penyelenggaraan Program Studi Program Profesi Insinyur</t>
  </si>
  <si>
    <t xml:space="preserve">Rumusan profil lulusan dan level benchmarking mekanisme penetapannya. Profil lulusan Program Studi Program Profesi Insinyur mencakup aspek (1) profesi atau jenis pekerjaan atau bentuk kerja lainnya dari lulusan, (2) keterkaitan profil dengan keunggulan program studi, dan (3) relevansinya dengan kebutuhan akan profesi keinsinyuran saat ini dan masa depan. Penetapan profil didasarkan atas hasil studi terhadap profesi insinyur maupun pendidikan profesi insinyur sejenis di tingkat nasional dan internasional. </t>
  </si>
  <si>
    <t>Kesesuaian susunan mata kuliah yang mencakup aspek : (1) Kesesuaian dengan Perdirjen Kelembagaan Iptekdikti Np 1462 Tahun 2016, (2) proporsi kegiatan tatap muka dan lapangan</t>
  </si>
  <si>
    <t>1.4.1 Struktur Kurikulum</t>
  </si>
  <si>
    <t>1.4.2 Jumlah jam praktik keinsinyuran</t>
  </si>
  <si>
    <t>Jumlah jam real praktik keinsinyuran</t>
  </si>
  <si>
    <t>1.5 Rencana Pembelajaran Semester (RPS)</t>
  </si>
  <si>
    <t>Tidak ada RPS</t>
  </si>
  <si>
    <t xml:space="preserve">Lima mata kuliah dilengkapi dengan RPS yang memenuhi 9 (sembilan) komponen, menunjukkan secara jelas penciri program studi dan menggunakan referensi yang relevan dan mutakhir  </t>
  </si>
  <si>
    <t xml:space="preserve">Lima mata kuliah dilengkapi dengan RPS yang memenuhi 9 (sembilan)  komponen, menunjukkan secara jelas penciri program studi dan menggunakan referensi yang relevan  </t>
  </si>
  <si>
    <t>Lima mata kuliah dilengkapi dengan RPS yang memenuhi 9 (sembilan) komponen</t>
  </si>
  <si>
    <t>Jumlah RPS mata kuliah yang  memenuhi 9 (sembilan)  komponen jumlahnya kurang dari 5</t>
  </si>
  <si>
    <t>1.5</t>
  </si>
  <si>
    <t xml:space="preserve">Jumlah, kualifikasi, dan status calon dosen </t>
  </si>
  <si>
    <t xml:space="preserve">2.1.1 Jumlah, kualifikasi, dan status calon dosen </t>
  </si>
  <si>
    <t>2.1 Dosen Program Studi</t>
  </si>
  <si>
    <t>Status,  jumlah dan kualifikasi akademik dosen pengampu</t>
  </si>
  <si>
    <t>Pengalaman kerja calon dosen industri dalam bidang disiplin keinsinyuran</t>
  </si>
  <si>
    <t>2.2.1 Rekam jejak calon dosen bergelar Magister atau Doktor</t>
  </si>
  <si>
    <t>2.2.1 Rekam jejak calon dosen bergelar Magister Terapan atau Doktor Terapan</t>
  </si>
  <si>
    <t>2.3 Dosen Pembimbing Lapangan</t>
  </si>
  <si>
    <t>2.3</t>
  </si>
  <si>
    <r>
      <t xml:space="preserve">Jika tidak menjelaskan rencana struktur organisasi dan tata kerja </t>
    </r>
    <r>
      <rPr>
        <b/>
        <sz val="12"/>
        <rFont val="Arial Narrow"/>
        <family val="2"/>
      </rPr>
      <t>UPPS</t>
    </r>
  </si>
  <si>
    <t>3.1.1 Struktur Organisasi dan Tata Kerja UPPS</t>
  </si>
  <si>
    <t>Keterlaksanaan Sistem Penjaminan Mutu Internal berdasarkan keberadaan 5 aspek: 1) dokumen legal pembentukan unsur pelaksana penjaminan mutu; 2) ketersediaan dokumen mutu: kebijakan SPMI, manual SPMI, standar SPMI, dan formulir SPMI; 3) terlaksananya siklus penjaminan mutu (siklus PPEPP); 4) bukti sahih efektivitas pelaksanaan penjaminan mutu (jika ada); dan 5) memiliki external benchmarking dalam peningkatan mutu (jika ada).</t>
  </si>
  <si>
    <t>3.2.1 Keterlaksanaan sistem penjaminan mutu internal</t>
  </si>
  <si>
    <t>Jika pengalaman kerja calon mahasiswa lulusan Sarjana Teknik/Sarjana Terapan Teknik atau yang setara &gt;= 2 tahun atau jika pengalaman kerja calon mahasiswa lulusan Sarjana Sains/Sarjana Pendidikan bidang Teknik &gt;= 5 tahun maka skore = 4, jika tidak maka skore = 0</t>
  </si>
  <si>
    <t>Syarat kelulusan mahasiswa program profesi insinyur</t>
  </si>
  <si>
    <t>Jika IPK minimal 3.0, beban total minimal 24 sks, ada praktik kerja dan kolokium maka skore = 4, jika tidak maka skore = 0</t>
  </si>
  <si>
    <t>Rataan nilai luas ruangan diskusi per mahasiswa, dan ruang kerja per dosen atau karyawan, dan statusnya, yang dihitung sebagai berikut : nilai rata-rata adalah (a+b+c)/3</t>
  </si>
  <si>
    <t>Jika luas ruang dosen &gt; 2 m2 dan berstatus milik sendiri</t>
  </si>
  <si>
    <t>a. Luas ruang diskusi per peserta dan status kepemilikan yaitu SD = milik sendiri, atau SW = kerja sama atau sewa atau kontrak</t>
  </si>
  <si>
    <t>Jika luas ruang dosen = 2 m2 dan berstatus SD, atau &gt; 2 m2 berstatus SW</t>
  </si>
  <si>
    <t>Jika luas ruang dosen &gt; 1 m2 dan berstatus SD, atau = 2 m2 berstatus SW</t>
  </si>
  <si>
    <t>Jika luas ruang dosen &gt; 1 m2 dan berstatus SW</t>
  </si>
  <si>
    <t>Jika luas ruang dosen = 4 m2 dan berstatus SD, atau &gt; 4 m2 berstatus SW</t>
  </si>
  <si>
    <t>b. Luas ruang dosen per dosen dan status kepemilikan yaitu SD = milik sendiri, SW = Kerja sama, sewa atau kontrak</t>
  </si>
  <si>
    <t>c. Luas ruang kantor per pegawai dan status kepemilikan yaitu SD = milik sendiri atau SW = sewa atau kontrak atau kerjasama</t>
  </si>
  <si>
    <t>Jika luas ruang dosen &gt; 2 m2 dan berstatus SW</t>
  </si>
  <si>
    <t>Jika luas ruang dosen &gt; 2 m2 dan berstatus SD, atau = 4 m2 berstatus SW</t>
  </si>
  <si>
    <t>3.3.1 Luasan ruang diskusi, ruang kerja dosen, kantor dan statusnya</t>
  </si>
  <si>
    <t>Ketersediaan prasarana yang digunakan di di lokasi praktik keinsinyuran</t>
  </si>
  <si>
    <t>3.3.2 Prasarana yang digunakan di di lokasi praktik keinsinyuran</t>
  </si>
  <si>
    <t>Jumlah dan jenis akses sumber pustaka</t>
  </si>
  <si>
    <t>Jumlah dan kualifikasi tenaga kependidikan</t>
  </si>
  <si>
    <t>Pembimbing Lapangan : jumlah minimum 3 (tiga) orang untuk setiap disiplin/minat keinsinyuran yang diusulkan, memiliki Surat Tanda Registrasi Insinyur Indonesia yang masih berlaku, dan memiliki Sertifikat Insinyur Profesional (SPI) yang berlaku (minimal IPM)</t>
  </si>
  <si>
    <t>Pembimbing Lapangan : jumlah minimum 3 (tiga) orang untuk setiap disiplin/minat keinsinyuran yang diusulkan, memiliki Surat Tanda Registrasi Insinyur Indonesia yang masih berlaku, dan memiliki Sertifikat Insinyur Profesional (SPI) yang berlaku (minimal IPM), satu diantaranya memiliki gelar sarjana/sarjana terapan</t>
  </si>
  <si>
    <t>Pembimbing Lapangan : jumlah minimum &gt; 3 (tiga) orang untuk setiap disiplin/minat keinsinyuran yang diusulkan, memiliki Surat Tanda Registrasi Insinyur Indonesia yang masih berlaku, dan memiliki Sertifikat Insinyur Profesional (SPI) yang berlaku (minimal IPM), satu diantaranya memiliki gelar magister/magister terapan</t>
  </si>
  <si>
    <t>Jika JPI &gt;= 560 maka skore = 4, jika &lt; 560 jam maka skore = jumlah jam praktik/140</t>
  </si>
  <si>
    <t>Calon dosen industri memiliki rerata pengalaman kerja 15 - 20 tahun</t>
  </si>
  <si>
    <t>Calon dosen industri memiliki rerata pengalaman kerja 10 - 14,9 tahun</t>
  </si>
  <si>
    <t>3.2.2 Syarat calon mahasiwa</t>
  </si>
  <si>
    <t xml:space="preserve">Ketersediaan RPS untuk 10 (sepuluh) mata kuliah penciri program studi yang memenuhi 9 (sembilan) komponen </t>
  </si>
  <si>
    <t>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</si>
  <si>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Ketikkan disini penjelasan mengenai RPS</t>
  </si>
  <si>
    <t>Ketikkan disini penjelasan tentang jumlah dan kualifikasi pembimbing lapangan</t>
  </si>
  <si>
    <t>2.3 Pembimbing Lapangan</t>
  </si>
  <si>
    <t>Persyaratan substantif</t>
  </si>
  <si>
    <t>Perguruan Tinggi pengusul</t>
  </si>
  <si>
    <t>PTN</t>
  </si>
  <si>
    <t>PTS</t>
  </si>
  <si>
    <t>Surat Perjanjian Kesediaan untuk dibina oleh PT terakreditasi A atau Unggul yang telah menyelenggarakan Program Studi Pendidikan Insinyur</t>
  </si>
  <si>
    <t>Sertifikat Akreditasi dengan harkat minimal A atau Unggul dari sedikitnya 5 (lima) buah Prodi Keteknikan</t>
  </si>
  <si>
    <t>Tidak Perlu</t>
  </si>
  <si>
    <t>Total nilai terboboti yang diperoleh</t>
  </si>
  <si>
    <t>Matriks Penilaian Program Studi Pendidikan Profesi Insinyur</t>
  </si>
  <si>
    <t>Uraian</t>
  </si>
  <si>
    <t>Lampiran 1 Peraturan BAN-PT Nomor 11 Tahun 2020 tentang Instrumen Pemenuhan Syarat Minimum Akreditasi Program Profesi Insinyur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</si>
</sst>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_-;\-* #,##0_-;_-* &quot;-&quot;_-;_-@_-"/>
    <numFmt numFmtId="165" formatCode="_-* #,##0.00_-;\-* #,##0.00_-;_-* &quot;-&quot;??_-;_-@_-"/>
    <numFmt numFmtId="166" formatCode="[$-F800]dddd\,\ mmmm\ dd\,\ yyyy"/>
    <numFmt numFmtId="167" formatCode="#,##0.00_ ;\-#,##0.00\ "/>
    <numFmt numFmtId="168" formatCode="#,##0_ ;\-#,##0\ "/>
  </numFmts>
  <fonts count="33" x14ac:knownFonts="1">
    <font>
      <sz val="11"/>
      <color theme="1"/>
      <name val="Calibri"/>
      <family val="2"/>
      <scheme val="minor"/>
    </font>
    <font>
      <sz val="11"/>
      <color indexed="8"/>
      <name val="Calibri"/>
      <family val="2"/>
    </font>
    <font>
      <sz val="10"/>
      <color theme="1"/>
      <name val="Arial Narrow"/>
      <family val="2"/>
    </font>
    <font>
      <b/>
      <sz val="20"/>
      <name val="Arial Narrow"/>
      <family val="2"/>
    </font>
    <font>
      <b/>
      <sz val="14"/>
      <name val="Arial Narrow"/>
      <family val="2"/>
    </font>
    <font>
      <b/>
      <sz val="11"/>
      <name val="Arial Narrow"/>
      <family val="2"/>
    </font>
    <font>
      <sz val="10"/>
      <name val="Arial Narrow"/>
      <family val="2"/>
    </font>
    <font>
      <sz val="10"/>
      <color indexed="8"/>
      <name val="Arial Narrow"/>
      <family val="2"/>
    </font>
    <font>
      <b/>
      <sz val="10"/>
      <color indexed="8"/>
      <name val="Arial Narrow"/>
      <family val="2"/>
    </font>
    <font>
      <b/>
      <sz val="10"/>
      <name val="Arial Narrow"/>
      <family val="2"/>
    </font>
    <font>
      <sz val="14"/>
      <name val="Arial Narrow"/>
      <family val="2"/>
    </font>
    <font>
      <sz val="11"/>
      <color theme="1"/>
      <name val="Calibri"/>
      <family val="2"/>
      <scheme val="minor"/>
    </font>
    <font>
      <b/>
      <sz val="10"/>
      <color theme="1"/>
      <name val="Arial Narrow"/>
      <family val="2"/>
    </font>
    <font>
      <sz val="11"/>
      <name val="Arial Narrow"/>
      <family val="2"/>
    </font>
    <font>
      <u/>
      <sz val="10"/>
      <name val="Arial Narrow"/>
      <family val="2"/>
    </font>
    <font>
      <b/>
      <sz val="16"/>
      <name val="Arial Narrow"/>
      <family val="2"/>
    </font>
    <font>
      <b/>
      <sz val="12"/>
      <name val="Arial Narrow"/>
      <family val="2"/>
    </font>
    <font>
      <vertAlign val="superscript"/>
      <sz val="10"/>
      <name val="Arial Narrow"/>
      <family val="2"/>
    </font>
    <font>
      <sz val="10"/>
      <color theme="1"/>
      <name val="Calibri"/>
      <family val="2"/>
      <scheme val="minor"/>
    </font>
    <font>
      <sz val="10"/>
      <color indexed="8"/>
      <name val="Arial"/>
      <family val="2"/>
    </font>
    <font>
      <sz val="11"/>
      <color theme="1"/>
      <name val="Arial Narrow"/>
      <family val="2"/>
    </font>
    <font>
      <i/>
      <sz val="10"/>
      <color rgb="FF000000"/>
      <name val="Arial Narrow"/>
      <family val="2"/>
    </font>
    <font>
      <i/>
      <sz val="10"/>
      <name val="Arial Narrow"/>
      <family val="2"/>
    </font>
    <font>
      <u/>
      <sz val="10"/>
      <color indexed="8"/>
      <name val="Arial Narrow"/>
      <family val="2"/>
    </font>
    <font>
      <sz val="12"/>
      <name val="Arial Narrow"/>
      <family val="2"/>
    </font>
    <font>
      <i/>
      <sz val="12"/>
      <name val="Arial Narrow"/>
      <family val="2"/>
    </font>
    <font>
      <b/>
      <sz val="12"/>
      <color theme="1"/>
      <name val="Arial Narrow"/>
      <family val="2"/>
    </font>
    <font>
      <sz val="12"/>
      <color theme="1"/>
      <name val="Arial Narrow"/>
      <family val="2"/>
    </font>
    <font>
      <b/>
      <sz val="10"/>
      <color rgb="FF000000"/>
      <name val="Arial Narrow"/>
      <family val="2"/>
    </font>
    <font>
      <sz val="10"/>
      <color rgb="FF000000"/>
      <name val="Arial Narrow"/>
      <family val="2"/>
    </font>
    <font>
      <b/>
      <sz val="10"/>
      <color rgb="FFFF0000"/>
      <name val="Arial Narrow"/>
      <family val="2"/>
    </font>
    <font>
      <sz val="12"/>
      <color rgb="FFFF0000"/>
      <name val="Arial Narrow"/>
      <family val="2"/>
    </font>
    <font>
      <b/>
      <sz val="22"/>
      <color theme="1"/>
      <name val="Arial Narrow"/>
      <family val="2"/>
    </font>
  </fonts>
  <fills count="13">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theme="5" tint="0.59999389629810485"/>
        <bgColor indexed="64"/>
      </patternFill>
    </fill>
    <fill>
      <patternFill patternType="solid">
        <fgColor rgb="FF00FF00"/>
        <bgColor indexed="64"/>
      </patternFill>
    </fill>
    <fill>
      <patternFill patternType="solid">
        <fgColor theme="7" tint="0.59999389629810485"/>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cellStyleXfs>
  <cellXfs count="440">
    <xf numFmtId="0" fontId="0" fillId="0" borderId="0" xfId="0"/>
    <xf numFmtId="0" fontId="6" fillId="0" borderId="0" xfId="0" applyFont="1" applyFill="1" applyBorder="1" applyAlignment="1" applyProtection="1">
      <alignment vertical="top" wrapText="1"/>
      <protection locked="0"/>
    </xf>
    <xf numFmtId="0" fontId="2" fillId="0" borderId="0" xfId="0" applyFont="1" applyAlignment="1" applyProtection="1">
      <alignment horizontal="center" vertical="top"/>
      <protection locked="0"/>
    </xf>
    <xf numFmtId="0" fontId="9" fillId="0" borderId="0" xfId="0" applyFont="1" applyFill="1" applyBorder="1" applyAlignment="1" applyProtection="1">
      <alignment horizontal="center"/>
    </xf>
    <xf numFmtId="0" fontId="2" fillId="0" borderId="0" xfId="0" applyFont="1" applyProtection="1"/>
    <xf numFmtId="2" fontId="2" fillId="0" borderId="0" xfId="0" applyNumberFormat="1" applyFont="1" applyProtection="1"/>
    <xf numFmtId="0" fontId="2" fillId="0" borderId="0" xfId="0" applyFont="1" applyAlignment="1" applyProtection="1">
      <alignment horizontal="center" vertical="top"/>
    </xf>
    <xf numFmtId="0" fontId="9" fillId="0" borderId="0" xfId="0" applyFont="1" applyFill="1" applyBorder="1" applyAlignment="1" applyProtection="1">
      <alignment horizontal="center" vertical="top"/>
    </xf>
    <xf numFmtId="0" fontId="6" fillId="0" borderId="1" xfId="0" applyFont="1" applyFill="1" applyBorder="1" applyAlignment="1" applyProtection="1">
      <alignment horizontal="center" vertical="top" wrapText="1"/>
    </xf>
    <xf numFmtId="0" fontId="9" fillId="3" borderId="5" xfId="0" applyFont="1" applyFill="1" applyBorder="1" applyAlignment="1" applyProtection="1">
      <alignment vertical="top"/>
    </xf>
    <xf numFmtId="0" fontId="9" fillId="3" borderId="5" xfId="0" applyFont="1" applyFill="1" applyBorder="1" applyAlignment="1" applyProtection="1"/>
    <xf numFmtId="0" fontId="9" fillId="0" borderId="5" xfId="0" applyFont="1" applyFill="1" applyBorder="1" applyAlignment="1" applyProtection="1"/>
    <xf numFmtId="0" fontId="9" fillId="0" borderId="0" xfId="0" applyFont="1" applyFill="1" applyBorder="1" applyAlignment="1" applyProtection="1"/>
    <xf numFmtId="0" fontId="2" fillId="0" borderId="0" xfId="0" applyFont="1" applyFill="1" applyBorder="1" applyProtection="1"/>
    <xf numFmtId="0" fontId="9"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Protection="1"/>
    <xf numFmtId="0" fontId="9" fillId="3" borderId="4" xfId="0" applyFont="1" applyFill="1" applyBorder="1" applyAlignment="1" applyProtection="1">
      <alignment vertical="center"/>
    </xf>
    <xf numFmtId="0" fontId="9" fillId="4" borderId="1" xfId="0" applyFont="1" applyFill="1" applyBorder="1" applyAlignment="1" applyProtection="1">
      <alignment horizontal="center" vertical="center" wrapText="1"/>
    </xf>
    <xf numFmtId="0" fontId="2" fillId="0" borderId="0" xfId="0" applyFont="1" applyProtection="1">
      <protection locked="0"/>
    </xf>
    <xf numFmtId="2" fontId="2" fillId="0" borderId="0" xfId="0" applyNumberFormat="1" applyFont="1" applyProtection="1">
      <protection locked="0"/>
    </xf>
    <xf numFmtId="0" fontId="2" fillId="0" borderId="0" xfId="0" applyFont="1" applyFill="1" applyAlignment="1" applyProtection="1">
      <alignment vertical="center"/>
      <protection locked="0"/>
    </xf>
    <xf numFmtId="0" fontId="9" fillId="0" borderId="0" xfId="0" applyFont="1" applyFill="1" applyBorder="1" applyAlignment="1" applyProtection="1">
      <alignment horizontal="center" vertical="top"/>
      <protection locked="0"/>
    </xf>
    <xf numFmtId="0" fontId="9" fillId="0" borderId="0" xfId="0" applyFont="1" applyFill="1" applyBorder="1" applyAlignment="1" applyProtection="1">
      <alignment horizontal="center"/>
      <protection locked="0"/>
    </xf>
    <xf numFmtId="0" fontId="2" fillId="0" borderId="0" xfId="0" applyFont="1" applyFill="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vertical="center"/>
    </xf>
    <xf numFmtId="2" fontId="2" fillId="0" borderId="0" xfId="0" applyNumberFormat="1" applyFont="1" applyFill="1" applyAlignment="1" applyProtection="1">
      <alignment vertical="center"/>
    </xf>
    <xf numFmtId="0" fontId="7" fillId="2" borderId="1" xfId="0" applyFont="1" applyFill="1" applyBorder="1" applyAlignment="1" applyProtection="1">
      <alignment horizontal="left" vertical="center"/>
    </xf>
    <xf numFmtId="2" fontId="12" fillId="4" borderId="1" xfId="0" applyNumberFormat="1" applyFont="1" applyFill="1" applyBorder="1" applyAlignment="1" applyProtection="1">
      <alignment horizontal="center" vertical="center" wrapText="1"/>
    </xf>
    <xf numFmtId="2" fontId="6" fillId="0" borderId="1" xfId="0" applyNumberFormat="1" applyFont="1" applyFill="1" applyBorder="1" applyAlignment="1" applyProtection="1">
      <alignment horizontal="center" vertical="center" wrapText="1"/>
    </xf>
    <xf numFmtId="0" fontId="2" fillId="0" borderId="0" xfId="0" applyFont="1" applyFill="1" applyAlignment="1" applyProtection="1">
      <alignment horizontal="center"/>
    </xf>
    <xf numFmtId="0" fontId="12" fillId="0" borderId="0" xfId="0" applyFont="1" applyProtection="1"/>
    <xf numFmtId="0" fontId="12" fillId="0" borderId="1" xfId="0" applyFont="1" applyFill="1" applyBorder="1" applyAlignment="1" applyProtection="1">
      <alignment horizontal="center" vertical="center"/>
    </xf>
    <xf numFmtId="164" fontId="12" fillId="0" borderId="1" xfId="2" applyFont="1" applyFill="1" applyBorder="1" applyAlignment="1" applyProtection="1">
      <alignment horizontal="left"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10" fillId="0" borderId="0" xfId="0" applyFont="1" applyFill="1" applyProtection="1">
      <protection locked="0"/>
    </xf>
    <xf numFmtId="0" fontId="6" fillId="0" borderId="1" xfId="0" applyFont="1" applyBorder="1" applyAlignment="1" applyProtection="1">
      <alignment vertical="center" wrapText="1"/>
      <protection locked="0"/>
    </xf>
    <xf numFmtId="0" fontId="12" fillId="4" borderId="1" xfId="0" applyFont="1" applyFill="1" applyBorder="1" applyAlignment="1">
      <alignment horizontal="center" vertical="center"/>
    </xf>
    <xf numFmtId="0" fontId="13" fillId="0" borderId="0" xfId="0" applyFont="1" applyProtection="1">
      <protection locked="0"/>
    </xf>
    <xf numFmtId="0" fontId="6"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Fill="1" applyBorder="1" applyAlignment="1" applyProtection="1">
      <alignment vertical="center"/>
      <protection locked="0"/>
    </xf>
    <xf numFmtId="0" fontId="13" fillId="0" borderId="0" xfId="0" applyFont="1" applyFill="1" applyAlignment="1" applyProtection="1">
      <alignment vertical="center"/>
      <protection locked="0"/>
    </xf>
    <xf numFmtId="0" fontId="5" fillId="2" borderId="1" xfId="0" applyFont="1" applyFill="1" applyBorder="1" applyAlignment="1" applyProtection="1">
      <alignment vertical="center"/>
      <protection locked="0"/>
    </xf>
    <xf numFmtId="0" fontId="6" fillId="0" borderId="0" xfId="0" applyFont="1" applyAlignment="1" applyProtection="1">
      <alignment vertical="center"/>
      <protection locked="0"/>
    </xf>
    <xf numFmtId="0" fontId="13" fillId="0" borderId="0" xfId="0" applyFont="1" applyAlignment="1" applyProtection="1">
      <alignment vertical="center"/>
      <protection locked="0"/>
    </xf>
    <xf numFmtId="166" fontId="5" fillId="2" borderId="1" xfId="0" applyNumberFormat="1" applyFont="1" applyFill="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14" fillId="0" borderId="0" xfId="0" applyFont="1" applyAlignment="1" applyProtection="1">
      <alignment horizontal="left" vertical="top"/>
      <protection locked="0"/>
    </xf>
    <xf numFmtId="0" fontId="13" fillId="0" borderId="0" xfId="0" applyFont="1" applyAlignment="1" applyProtection="1">
      <alignment horizontal="center"/>
      <protection locked="0"/>
    </xf>
    <xf numFmtId="0" fontId="6" fillId="0" borderId="0" xfId="0" applyFont="1" applyAlignment="1" applyProtection="1">
      <alignment horizontal="center" vertical="top"/>
      <protection locked="0"/>
    </xf>
    <xf numFmtId="0" fontId="13" fillId="0" borderId="0" xfId="0" applyFont="1" applyFill="1" applyBorder="1" applyProtection="1">
      <protection locked="0"/>
    </xf>
    <xf numFmtId="0" fontId="13" fillId="0" borderId="0" xfId="0" applyFont="1" applyFill="1" applyProtection="1">
      <protection locked="0"/>
    </xf>
    <xf numFmtId="2" fontId="6" fillId="0" borderId="1" xfId="0" applyNumberFormat="1" applyFont="1" applyFill="1" applyBorder="1" applyAlignment="1" applyProtection="1">
      <alignment horizontal="center" vertical="center"/>
      <protection locked="0"/>
    </xf>
    <xf numFmtId="2" fontId="6"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top" wrapText="1"/>
      <protection locked="0"/>
    </xf>
    <xf numFmtId="0" fontId="6" fillId="0" borderId="0" xfId="0" applyFont="1" applyAlignment="1" applyProtection="1">
      <alignment horizontal="left" vertical="top"/>
      <protection locked="0"/>
    </xf>
    <xf numFmtId="2" fontId="6" fillId="0" borderId="0" xfId="0" applyNumberFormat="1" applyFont="1" applyFill="1" applyBorder="1" applyAlignment="1" applyProtection="1">
      <alignment horizontal="center" vertical="center"/>
    </xf>
    <xf numFmtId="0" fontId="6" fillId="0" borderId="0" xfId="0" applyFont="1" applyProtection="1">
      <protection locked="0"/>
    </xf>
    <xf numFmtId="2" fontId="6" fillId="0" borderId="0" xfId="0" applyNumberFormat="1" applyFont="1" applyProtection="1">
      <protection locked="0"/>
    </xf>
    <xf numFmtId="2" fontId="6" fillId="7" borderId="1" xfId="0" applyNumberFormat="1" applyFont="1" applyFill="1" applyBorder="1" applyAlignment="1" applyProtection="1">
      <alignment horizontal="center" vertical="center"/>
      <protection locked="0"/>
    </xf>
    <xf numFmtId="2" fontId="6" fillId="8" borderId="1" xfId="0" applyNumberFormat="1" applyFont="1" applyFill="1" applyBorder="1" applyAlignment="1" applyProtection="1">
      <alignment horizontal="center" vertical="center"/>
    </xf>
    <xf numFmtId="0" fontId="6" fillId="6" borderId="0" xfId="0" applyFont="1" applyFill="1" applyBorder="1" applyAlignment="1" applyProtection="1">
      <alignment horizontal="left" vertical="top" wrapText="1"/>
      <protection locked="0"/>
    </xf>
    <xf numFmtId="2" fontId="6" fillId="0" borderId="1" xfId="0" applyNumberFormat="1" applyFont="1" applyBorder="1" applyAlignment="1" applyProtection="1">
      <alignment vertical="center"/>
      <protection locked="0"/>
    </xf>
    <xf numFmtId="0" fontId="6" fillId="0" borderId="0" xfId="0" applyFont="1" applyFill="1" applyBorder="1" applyAlignment="1" applyProtection="1">
      <alignment horizontal="left" vertical="top"/>
      <protection locked="0"/>
    </xf>
    <xf numFmtId="0" fontId="3" fillId="3" borderId="4" xfId="0" applyFont="1" applyFill="1" applyBorder="1" applyAlignment="1" applyProtection="1">
      <protection locked="0"/>
    </xf>
    <xf numFmtId="0" fontId="3" fillId="3" borderId="5" xfId="0" applyFont="1" applyFill="1" applyBorder="1" applyAlignment="1" applyProtection="1">
      <protection locked="0"/>
    </xf>
    <xf numFmtId="0" fontId="4" fillId="3" borderId="7" xfId="0" applyFont="1" applyFill="1" applyBorder="1" applyAlignment="1" applyProtection="1">
      <protection locked="0"/>
    </xf>
    <xf numFmtId="0" fontId="4" fillId="3" borderId="8" xfId="0" applyFont="1" applyFill="1" applyBorder="1" applyAlignment="1" applyProtection="1">
      <protection locked="0"/>
    </xf>
    <xf numFmtId="2" fontId="6" fillId="2"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2" fontId="6" fillId="2" borderId="1" xfId="0" applyNumberFormat="1" applyFont="1" applyFill="1" applyBorder="1" applyAlignment="1" applyProtection="1">
      <alignment horizontal="center" vertical="center"/>
      <protection locked="0"/>
    </xf>
    <xf numFmtId="2" fontId="6" fillId="5" borderId="1" xfId="0" applyNumberFormat="1" applyFont="1" applyFill="1" applyBorder="1" applyAlignment="1" applyProtection="1">
      <alignment horizontal="center" vertical="center"/>
    </xf>
    <xf numFmtId="0" fontId="9" fillId="4" borderId="1" xfId="0" applyFont="1" applyFill="1" applyBorder="1" applyAlignment="1" applyProtection="1">
      <alignment horizontal="center" vertical="center" wrapText="1"/>
      <protection locked="0"/>
    </xf>
    <xf numFmtId="0" fontId="6" fillId="0" borderId="14" xfId="0" applyFont="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6" fillId="0" borderId="20" xfId="0" applyFont="1" applyBorder="1" applyAlignment="1" applyProtection="1">
      <alignment horizontal="center" vertical="top"/>
      <protection locked="0"/>
    </xf>
    <xf numFmtId="0" fontId="6" fillId="0" borderId="20" xfId="0" applyFont="1" applyBorder="1" applyAlignment="1" applyProtection="1">
      <alignment horizontal="center" vertical="center"/>
      <protection locked="0"/>
    </xf>
    <xf numFmtId="0" fontId="6" fillId="0" borderId="20" xfId="0" applyFont="1" applyBorder="1" applyAlignment="1" applyProtection="1">
      <alignment horizontal="center" vertical="top" wrapText="1"/>
      <protection locked="0"/>
    </xf>
    <xf numFmtId="2" fontId="6" fillId="5" borderId="1" xfId="0" applyNumberFormat="1" applyFont="1" applyFill="1" applyBorder="1" applyAlignment="1" applyProtection="1">
      <alignment horizontal="center" vertical="center"/>
      <protection locked="0"/>
    </xf>
    <xf numFmtId="0" fontId="6" fillId="6" borderId="0" xfId="0" applyFont="1" applyFill="1" applyBorder="1" applyAlignment="1" applyProtection="1">
      <alignment horizontal="left" vertical="top"/>
      <protection locked="0"/>
    </xf>
    <xf numFmtId="0" fontId="13" fillId="6" borderId="0" xfId="0" applyFont="1" applyFill="1" applyBorder="1" applyAlignment="1" applyProtection="1">
      <alignment horizontal="center"/>
      <protection locked="0"/>
    </xf>
    <xf numFmtId="0" fontId="13" fillId="6" borderId="0" xfId="0" applyFont="1" applyFill="1" applyBorder="1" applyProtection="1">
      <protection locked="0"/>
    </xf>
    <xf numFmtId="0" fontId="2" fillId="0" borderId="0" xfId="0" applyFont="1" applyBorder="1" applyAlignment="1" applyProtection="1">
      <alignment horizontal="center" vertical="top"/>
    </xf>
    <xf numFmtId="0" fontId="6" fillId="0" borderId="21" xfId="0" applyNumberFormat="1" applyFont="1" applyBorder="1" applyAlignment="1" applyProtection="1">
      <alignment horizontal="center" vertical="top"/>
      <protection locked="0"/>
    </xf>
    <xf numFmtId="164" fontId="12" fillId="0" borderId="13" xfId="2" applyFont="1" applyBorder="1" applyAlignment="1" applyProtection="1">
      <alignment vertical="center"/>
    </xf>
    <xf numFmtId="0" fontId="6" fillId="0" borderId="13" xfId="0" applyFont="1" applyBorder="1" applyAlignment="1" applyProtection="1">
      <alignment vertical="center"/>
      <protection locked="0"/>
    </xf>
    <xf numFmtId="0" fontId="9" fillId="0" borderId="1"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top"/>
      <protection locked="0"/>
    </xf>
    <xf numFmtId="0" fontId="6" fillId="0" borderId="0" xfId="0" applyFont="1" applyBorder="1" applyAlignment="1" applyProtection="1">
      <alignment horizontal="center" vertical="center"/>
      <protection locked="0"/>
    </xf>
    <xf numFmtId="0" fontId="15" fillId="0" borderId="0" xfId="0" applyFont="1" applyFill="1" applyBorder="1" applyAlignment="1" applyProtection="1">
      <protection locked="0"/>
    </xf>
    <xf numFmtId="0" fontId="4" fillId="0" borderId="0" xfId="0" applyFont="1" applyFill="1" applyBorder="1" applyAlignment="1" applyProtection="1">
      <protection locked="0"/>
    </xf>
    <xf numFmtId="0" fontId="16" fillId="0" borderId="0" xfId="0" applyFont="1" applyFill="1" applyBorder="1" applyAlignment="1" applyProtection="1">
      <protection locked="0"/>
    </xf>
    <xf numFmtId="0" fontId="6" fillId="0" borderId="1" xfId="0" applyFont="1" applyBorder="1" applyProtection="1">
      <protection locked="0"/>
    </xf>
    <xf numFmtId="0" fontId="3" fillId="3" borderId="5"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6" fillId="0" borderId="1" xfId="0" applyFont="1" applyBorder="1" applyAlignment="1" applyProtection="1">
      <alignment vertical="center"/>
      <protection locked="0"/>
    </xf>
    <xf numFmtId="0" fontId="6" fillId="0" borderId="22" xfId="0" applyFont="1" applyBorder="1" applyAlignment="1" applyProtection="1">
      <alignment horizontal="center" vertical="top"/>
      <protection locked="0"/>
    </xf>
    <xf numFmtId="0" fontId="6" fillId="0" borderId="14"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4" fillId="4" borderId="1" xfId="0" applyFont="1" applyFill="1" applyBorder="1" applyAlignment="1" applyProtection="1">
      <alignment horizontal="center" vertical="center" wrapText="1"/>
      <protection locked="0"/>
    </xf>
    <xf numFmtId="0" fontId="13" fillId="0" borderId="0" xfId="0" applyFont="1" applyAlignment="1" applyProtection="1">
      <alignment horizontal="left" vertical="center"/>
      <protection locked="0"/>
    </xf>
    <xf numFmtId="0" fontId="6" fillId="0" borderId="2" xfId="0" applyFont="1" applyBorder="1" applyAlignment="1">
      <alignment horizontal="center" vertical="top" wrapText="1"/>
    </xf>
    <xf numFmtId="0" fontId="13" fillId="0" borderId="0" xfId="0" applyFont="1"/>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vertical="center" wrapText="1"/>
    </xf>
    <xf numFmtId="0" fontId="6" fillId="0" borderId="0" xfId="0" applyFont="1" applyAlignment="1">
      <alignment horizontal="left" vertical="top"/>
    </xf>
    <xf numFmtId="0" fontId="13" fillId="0" borderId="0" xfId="0" applyFont="1" applyAlignment="1">
      <alignment horizontal="center"/>
    </xf>
    <xf numFmtId="0" fontId="6" fillId="0" borderId="14"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4" fillId="4" borderId="4" xfId="0" applyFont="1" applyFill="1" applyBorder="1" applyAlignment="1" applyProtection="1">
      <alignment horizontal="center" vertical="center" wrapText="1"/>
      <protection locked="0"/>
    </xf>
    <xf numFmtId="0" fontId="6" fillId="0" borderId="22" xfId="0" applyFont="1" applyBorder="1" applyAlignment="1" applyProtection="1">
      <alignment horizontal="center" vertical="top"/>
    </xf>
    <xf numFmtId="0" fontId="13" fillId="0" borderId="22" xfId="0" applyFont="1" applyBorder="1" applyProtection="1">
      <protection locked="0"/>
    </xf>
    <xf numFmtId="0" fontId="6" fillId="0" borderId="22" xfId="0" applyFont="1" applyBorder="1" applyAlignment="1" applyProtection="1">
      <alignment horizontal="center" vertical="center"/>
      <protection locked="0"/>
    </xf>
    <xf numFmtId="0" fontId="6" fillId="0" borderId="22" xfId="0" applyFont="1" applyBorder="1" applyAlignment="1" applyProtection="1">
      <alignment horizontal="right" vertical="top"/>
      <protection locked="0"/>
    </xf>
    <xf numFmtId="0" fontId="6" fillId="0" borderId="15" xfId="0" applyFont="1" applyBorder="1" applyAlignment="1">
      <alignment vertical="center"/>
    </xf>
    <xf numFmtId="0" fontId="6" fillId="0" borderId="14" xfId="0" applyFont="1" applyBorder="1" applyAlignment="1" applyProtection="1">
      <alignment vertical="center"/>
      <protection locked="0"/>
    </xf>
    <xf numFmtId="0" fontId="13" fillId="0" borderId="0" xfId="0" applyFont="1" applyBorder="1" applyAlignment="1" applyProtection="1">
      <alignment horizontal="center"/>
      <protection locked="0"/>
    </xf>
    <xf numFmtId="0" fontId="6" fillId="0" borderId="2"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top"/>
      <protection locked="0"/>
    </xf>
    <xf numFmtId="0" fontId="6" fillId="0" borderId="2" xfId="0" applyFont="1" applyBorder="1" applyAlignment="1" applyProtection="1">
      <alignment horizontal="center" vertical="top"/>
      <protection locked="0"/>
    </xf>
    <xf numFmtId="0" fontId="6" fillId="0" borderId="3" xfId="0" applyFont="1" applyBorder="1" applyAlignment="1" applyProtection="1">
      <alignment horizontal="center" vertical="center"/>
      <protection locked="0"/>
    </xf>
    <xf numFmtId="0" fontId="18" fillId="0" borderId="0" xfId="0" applyFont="1" applyAlignment="1">
      <alignment horizontal="center" vertical="top"/>
    </xf>
    <xf numFmtId="0" fontId="2" fillId="0" borderId="2" xfId="0" applyFont="1" applyBorder="1" applyAlignment="1">
      <alignment horizontal="center" vertical="top"/>
    </xf>
    <xf numFmtId="2" fontId="2" fillId="7" borderId="1" xfId="0" applyNumberFormat="1" applyFont="1" applyFill="1" applyBorder="1" applyAlignment="1" applyProtection="1">
      <alignment horizontal="center" vertical="center"/>
      <protection locked="0"/>
    </xf>
    <xf numFmtId="0" fontId="18" fillId="0" borderId="0" xfId="0" applyFont="1"/>
    <xf numFmtId="0" fontId="18" fillId="0" borderId="0" xfId="0" applyFont="1" applyAlignment="1">
      <alignment horizontal="center" vertical="center"/>
    </xf>
    <xf numFmtId="0" fontId="2" fillId="0" borderId="20"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left" vertical="top" wrapText="1"/>
    </xf>
    <xf numFmtId="2" fontId="2" fillId="0" borderId="1" xfId="0" applyNumberFormat="1" applyFont="1" applyBorder="1" applyAlignment="1">
      <alignment horizontal="center" vertical="center"/>
    </xf>
    <xf numFmtId="0" fontId="7" fillId="0" borderId="0" xfId="0" applyFont="1" applyAlignment="1" applyProtection="1">
      <alignment vertical="top" wrapText="1"/>
      <protection locked="0"/>
    </xf>
    <xf numFmtId="0" fontId="19" fillId="0" borderId="0" xfId="0" applyFont="1" applyAlignment="1">
      <alignment horizontal="left" vertical="top"/>
    </xf>
    <xf numFmtId="0" fontId="18" fillId="0" borderId="0" xfId="0" applyFont="1" applyAlignment="1">
      <alignment horizontal="center"/>
    </xf>
    <xf numFmtId="0" fontId="2" fillId="0" borderId="3" xfId="0" applyFont="1" applyBorder="1" applyAlignment="1">
      <alignment horizontal="center" vertical="center"/>
    </xf>
    <xf numFmtId="2" fontId="12" fillId="4" borderId="1" xfId="0" applyNumberFormat="1" applyFont="1" applyFill="1" applyBorder="1" applyAlignment="1">
      <alignment horizontal="center" vertical="center"/>
    </xf>
    <xf numFmtId="0" fontId="6" fillId="0" borderId="5" xfId="0" applyFont="1" applyBorder="1" applyAlignment="1" applyProtection="1">
      <alignment vertical="center"/>
      <protection locked="0"/>
    </xf>
    <xf numFmtId="0" fontId="9"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1" xfId="0" applyFont="1" applyBorder="1" applyAlignment="1" applyProtection="1">
      <alignment vertical="top" wrapText="1"/>
      <protection locked="0"/>
    </xf>
    <xf numFmtId="2" fontId="6" fillId="0" borderId="1" xfId="0" applyNumberFormat="1" applyFont="1" applyBorder="1" applyAlignment="1" applyProtection="1">
      <alignment horizontal="center" vertical="center"/>
      <protection locked="0"/>
    </xf>
    <xf numFmtId="0" fontId="6" fillId="0" borderId="0" xfId="0" applyFont="1" applyAlignment="1" applyProtection="1">
      <alignment vertical="top" wrapText="1"/>
      <protection locked="0"/>
    </xf>
    <xf numFmtId="0" fontId="6" fillId="0" borderId="0" xfId="0" applyFont="1" applyAlignment="1" applyProtection="1">
      <alignment horizontal="center"/>
      <protection locked="0"/>
    </xf>
    <xf numFmtId="0" fontId="6" fillId="0" borderId="20" xfId="0" applyFont="1" applyBorder="1" applyProtection="1">
      <protection locked="0"/>
    </xf>
    <xf numFmtId="2" fontId="9" fillId="4" borderId="1" xfId="0" applyNumberFormat="1" applyFont="1" applyFill="1" applyBorder="1" applyAlignment="1">
      <alignment horizontal="center" vertical="center"/>
    </xf>
    <xf numFmtId="0" fontId="6" fillId="0" borderId="1" xfId="0" applyFont="1" applyBorder="1" applyAlignment="1" applyProtection="1">
      <alignment horizontal="left" wrapText="1"/>
      <protection locked="0"/>
    </xf>
    <xf numFmtId="0" fontId="2" fillId="0" borderId="2" xfId="0" applyFont="1" applyBorder="1" applyAlignment="1">
      <alignment horizontal="center" vertical="center"/>
    </xf>
    <xf numFmtId="0" fontId="2" fillId="0" borderId="0" xfId="0" applyFont="1"/>
    <xf numFmtId="0" fontId="2" fillId="0" borderId="0" xfId="0" applyFont="1" applyAlignment="1">
      <alignment horizontal="center" vertical="center"/>
    </xf>
    <xf numFmtId="0" fontId="6" fillId="0" borderId="1" xfId="0" applyFont="1" applyBorder="1" applyAlignment="1">
      <alignment vertical="top" wrapText="1"/>
    </xf>
    <xf numFmtId="0" fontId="7" fillId="0" borderId="0" xfId="0" applyFont="1" applyAlignment="1">
      <alignment horizontal="left" vertical="top"/>
    </xf>
    <xf numFmtId="0" fontId="2" fillId="0" borderId="0" xfId="0" applyFont="1" applyAlignment="1">
      <alignment horizontal="center"/>
    </xf>
    <xf numFmtId="2" fontId="12" fillId="8" borderId="1" xfId="0" applyNumberFormat="1" applyFont="1" applyFill="1" applyBorder="1" applyAlignment="1">
      <alignment horizontal="center" vertical="center"/>
    </xf>
    <xf numFmtId="2" fontId="2" fillId="2" borderId="1" xfId="0" applyNumberFormat="1" applyFont="1" applyFill="1" applyBorder="1" applyAlignment="1" applyProtection="1">
      <alignment horizontal="center" vertical="center"/>
      <protection locked="0"/>
    </xf>
    <xf numFmtId="0" fontId="20" fillId="0" borderId="0" xfId="0" applyFont="1" applyAlignment="1">
      <alignment horizontal="center" vertical="top"/>
    </xf>
    <xf numFmtId="0" fontId="2" fillId="0" borderId="20" xfId="0" applyFont="1" applyBorder="1" applyAlignment="1">
      <alignment horizontal="center" vertical="top"/>
    </xf>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Alignment="1">
      <alignment horizontal="left" vertical="top" wrapText="1"/>
    </xf>
    <xf numFmtId="0" fontId="7" fillId="0" borderId="13" xfId="0" applyFont="1" applyBorder="1" applyAlignment="1">
      <alignment horizontal="center" vertical="center" wrapText="1"/>
    </xf>
    <xf numFmtId="0" fontId="6" fillId="0" borderId="1" xfId="0" applyFont="1" applyBorder="1" applyAlignment="1">
      <alignment horizontal="left" vertical="center" wrapText="1"/>
    </xf>
    <xf numFmtId="0" fontId="2" fillId="0" borderId="3" xfId="0" applyFont="1" applyBorder="1" applyAlignment="1">
      <alignment horizontal="center" vertical="top"/>
    </xf>
    <xf numFmtId="2" fontId="12" fillId="5" borderId="1" xfId="0" applyNumberFormat="1" applyFont="1" applyFill="1" applyBorder="1" applyAlignment="1">
      <alignment horizontal="center" vertical="center"/>
    </xf>
    <xf numFmtId="2" fontId="7" fillId="0" borderId="0" xfId="0" applyNumberFormat="1" applyFont="1" applyAlignment="1">
      <alignment horizontal="left" vertical="top"/>
    </xf>
    <xf numFmtId="0" fontId="2" fillId="0" borderId="0" xfId="0" applyFont="1" applyAlignment="1">
      <alignment horizontal="center" vertical="top"/>
    </xf>
    <xf numFmtId="0" fontId="2" fillId="0" borderId="1" xfId="0" applyFont="1" applyBorder="1"/>
    <xf numFmtId="0" fontId="23" fillId="0" borderId="0" xfId="0" applyFont="1" applyAlignment="1">
      <alignment horizontal="center"/>
    </xf>
    <xf numFmtId="0" fontId="6" fillId="0" borderId="1" xfId="0" applyFont="1" applyBorder="1" applyAlignment="1" applyProtection="1">
      <alignment horizontal="center" vertical="top"/>
      <protection locked="0"/>
    </xf>
    <xf numFmtId="0" fontId="13" fillId="0" borderId="0" xfId="0" applyFont="1" applyFill="1" applyBorder="1" applyAlignment="1" applyProtection="1">
      <alignment horizontal="center"/>
      <protection locked="0"/>
    </xf>
    <xf numFmtId="0" fontId="6" fillId="0" borderId="5" xfId="0" applyFont="1" applyFill="1" applyBorder="1" applyAlignment="1" applyProtection="1">
      <alignment vertical="top" wrapText="1"/>
      <protection locked="0"/>
    </xf>
    <xf numFmtId="0" fontId="6" fillId="0" borderId="8" xfId="0" applyFont="1" applyFill="1" applyBorder="1" applyAlignment="1" applyProtection="1">
      <alignment vertical="top" wrapText="1"/>
      <protection locked="0"/>
    </xf>
    <xf numFmtId="0" fontId="6" fillId="0" borderId="2" xfId="0" quotePrefix="1" applyFont="1" applyBorder="1" applyAlignment="1" applyProtection="1">
      <alignment horizontal="center" vertical="top"/>
      <protection locked="0"/>
    </xf>
    <xf numFmtId="0" fontId="24" fillId="0" borderId="1" xfId="0" applyFont="1" applyBorder="1" applyAlignment="1">
      <alignment vertical="top" wrapText="1"/>
    </xf>
    <xf numFmtId="0" fontId="24" fillId="0" borderId="1" xfId="0" applyFont="1" applyBorder="1" applyAlignment="1" applyProtection="1">
      <alignment vertical="top" wrapText="1"/>
      <protection locked="0"/>
    </xf>
    <xf numFmtId="0" fontId="24" fillId="0" borderId="1" xfId="0" applyFont="1" applyBorder="1" applyAlignment="1">
      <alignment horizontal="left" vertical="top" wrapText="1"/>
    </xf>
    <xf numFmtId="0" fontId="24" fillId="0" borderId="1" xfId="0" applyFont="1" applyBorder="1" applyAlignment="1">
      <alignment horizontal="center" vertical="top" wrapText="1"/>
    </xf>
    <xf numFmtId="0" fontId="27" fillId="0" borderId="0" xfId="0" applyFont="1" applyAlignment="1">
      <alignment vertical="center" wrapText="1"/>
    </xf>
    <xf numFmtId="0" fontId="16" fillId="6" borderId="1" xfId="0" applyFont="1" applyFill="1" applyBorder="1" applyAlignment="1">
      <alignment horizontal="center" vertical="center" wrapText="1"/>
    </xf>
    <xf numFmtId="0" fontId="26" fillId="0" borderId="2" xfId="0" applyFont="1" applyBorder="1" applyAlignment="1">
      <alignment horizontal="center" vertical="center" wrapText="1"/>
    </xf>
    <xf numFmtId="0" fontId="24" fillId="0" borderId="1" xfId="0" applyFont="1" applyBorder="1" applyAlignment="1">
      <alignment horizontal="left" vertical="center" wrapText="1"/>
    </xf>
    <xf numFmtId="0" fontId="27" fillId="0" borderId="1" xfId="0" applyFont="1" applyBorder="1" applyAlignment="1">
      <alignment vertical="top" wrapText="1"/>
    </xf>
    <xf numFmtId="0" fontId="26" fillId="0" borderId="1" xfId="0" applyFont="1" applyBorder="1" applyAlignment="1">
      <alignment horizontal="center" vertical="center" wrapText="1"/>
    </xf>
    <xf numFmtId="0" fontId="27" fillId="0" borderId="1" xfId="0" applyFont="1" applyBorder="1" applyAlignment="1">
      <alignment vertical="center" wrapText="1"/>
    </xf>
    <xf numFmtId="0" fontId="27" fillId="6" borderId="1" xfId="0" applyFont="1" applyFill="1" applyBorder="1" applyAlignment="1">
      <alignment vertical="top" wrapText="1"/>
    </xf>
    <xf numFmtId="0" fontId="27" fillId="6" borderId="1" xfId="0" applyFont="1" applyFill="1" applyBorder="1" applyAlignment="1">
      <alignment vertical="center" wrapText="1"/>
    </xf>
    <xf numFmtId="0" fontId="24" fillId="6" borderId="1" xfId="0" applyFont="1" applyFill="1" applyBorder="1" applyAlignment="1">
      <alignment vertical="top" wrapText="1"/>
    </xf>
    <xf numFmtId="0" fontId="24" fillId="6" borderId="1" xfId="0" applyFont="1" applyFill="1" applyBorder="1" applyAlignment="1">
      <alignmen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7" fillId="6" borderId="0" xfId="0" applyFont="1" applyFill="1" applyAlignment="1">
      <alignment vertical="center" wrapText="1"/>
    </xf>
    <xf numFmtId="0" fontId="27" fillId="6" borderId="0" xfId="0" applyFont="1" applyFill="1" applyAlignment="1">
      <alignment vertical="top" wrapText="1"/>
    </xf>
    <xf numFmtId="0" fontId="27" fillId="0" borderId="20" xfId="0" applyFont="1" applyBorder="1" applyAlignment="1">
      <alignment horizontal="left" vertical="center" wrapText="1"/>
    </xf>
    <xf numFmtId="0" fontId="7" fillId="6" borderId="0" xfId="0" applyFont="1" applyFill="1" applyAlignment="1">
      <alignment horizontal="left" vertical="top" wrapText="1"/>
    </xf>
    <xf numFmtId="0" fontId="2" fillId="0" borderId="0" xfId="0" applyFont="1" applyAlignment="1">
      <alignment vertical="center" wrapText="1"/>
    </xf>
    <xf numFmtId="0" fontId="2" fillId="0" borderId="1" xfId="0" applyFont="1" applyBorder="1" applyAlignment="1">
      <alignment vertical="center" wrapText="1"/>
    </xf>
    <xf numFmtId="2" fontId="1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2" fillId="0" borderId="0" xfId="0" applyFont="1" applyAlignment="1">
      <alignment horizontal="center" vertical="center" wrapText="1"/>
    </xf>
    <xf numFmtId="0" fontId="2" fillId="10" borderId="0" xfId="0" applyFont="1" applyFill="1" applyAlignment="1">
      <alignment horizontal="center" vertical="center" wrapText="1"/>
    </xf>
    <xf numFmtId="0" fontId="2" fillId="10" borderId="0" xfId="0" applyFont="1" applyFill="1" applyAlignment="1">
      <alignment vertical="center" wrapText="1"/>
    </xf>
    <xf numFmtId="0" fontId="2" fillId="10" borderId="0" xfId="0" applyNumberFormat="1" applyFont="1" applyFill="1" applyAlignment="1">
      <alignment horizontal="center" vertical="center" wrapText="1"/>
    </xf>
    <xf numFmtId="0" fontId="12" fillId="12"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20"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12" fillId="9" borderId="1" xfId="0" applyFont="1" applyFill="1" applyBorder="1" applyAlignment="1">
      <alignment horizontal="center" vertical="center" wrapText="1"/>
    </xf>
    <xf numFmtId="0" fontId="2" fillId="9" borderId="1" xfId="0" applyFont="1" applyFill="1" applyBorder="1" applyAlignment="1">
      <alignment vertical="center" wrapText="1"/>
    </xf>
    <xf numFmtId="0" fontId="9" fillId="9"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2" fillId="12" borderId="1" xfId="0" applyFont="1" applyFill="1" applyBorder="1" applyAlignment="1">
      <alignment vertical="center" wrapText="1"/>
    </xf>
    <xf numFmtId="167" fontId="2" fillId="0" borderId="1" xfId="2" applyNumberFormat="1" applyFont="1" applyBorder="1" applyAlignment="1">
      <alignment horizontal="center" vertical="center" wrapText="1"/>
    </xf>
    <xf numFmtId="2" fontId="30" fillId="0" borderId="1" xfId="0" applyNumberFormat="1" applyFont="1" applyBorder="1" applyAlignment="1">
      <alignment horizontal="center" vertical="center" wrapText="1"/>
    </xf>
    <xf numFmtId="0" fontId="27" fillId="0" borderId="20" xfId="0" applyFont="1" applyBorder="1" applyAlignment="1">
      <alignment vertical="center" wrapText="1"/>
    </xf>
    <xf numFmtId="0" fontId="16" fillId="6" borderId="2"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26" fillId="0" borderId="20" xfId="0" applyFont="1" applyBorder="1" applyAlignment="1">
      <alignment horizontal="center" vertical="center" wrapText="1"/>
    </xf>
    <xf numFmtId="0" fontId="27" fillId="0" borderId="1" xfId="0" applyFont="1" applyBorder="1" applyAlignment="1">
      <alignment horizontal="left" vertical="center" wrapText="1"/>
    </xf>
    <xf numFmtId="0" fontId="26"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24" fillId="0" borderId="1" xfId="0" applyFont="1" applyBorder="1" applyAlignment="1" applyProtection="1">
      <alignment vertical="center" wrapText="1"/>
      <protection locked="0"/>
    </xf>
    <xf numFmtId="0" fontId="24" fillId="0" borderId="1" xfId="0" applyFont="1" applyBorder="1" applyAlignment="1" applyProtection="1">
      <alignment horizontal="left" vertical="top" wrapText="1"/>
      <protection locked="0"/>
    </xf>
    <xf numFmtId="0" fontId="27" fillId="0" borderId="1" xfId="0" applyFont="1" applyFill="1" applyBorder="1" applyAlignment="1">
      <alignment vertical="center" wrapText="1"/>
    </xf>
    <xf numFmtId="20" fontId="6" fillId="0" borderId="2" xfId="0" quotePrefix="1" applyNumberFormat="1" applyFont="1" applyBorder="1" applyAlignment="1" applyProtection="1">
      <alignment horizontal="center" vertical="top"/>
      <protection locked="0"/>
    </xf>
    <xf numFmtId="0" fontId="24" fillId="0" borderId="1" xfId="0" applyFont="1" applyBorder="1" applyAlignment="1">
      <alignment vertical="center" wrapText="1"/>
    </xf>
    <xf numFmtId="0" fontId="27" fillId="0" borderId="1" xfId="0" quotePrefix="1" applyFont="1" applyBorder="1" applyAlignment="1">
      <alignment vertical="center" wrapText="1"/>
    </xf>
    <xf numFmtId="20" fontId="6" fillId="0" borderId="2" xfId="0" quotePrefix="1" applyNumberFormat="1" applyFont="1" applyBorder="1" applyAlignment="1">
      <alignment horizontal="center" vertical="top" wrapText="1"/>
    </xf>
    <xf numFmtId="0" fontId="24" fillId="0" borderId="2" xfId="0" applyFont="1" applyBorder="1" applyAlignment="1">
      <alignment vertical="center" wrapText="1"/>
    </xf>
    <xf numFmtId="0" fontId="24" fillId="0" borderId="2" xfId="0" quotePrefix="1" applyFont="1" applyBorder="1" applyAlignment="1">
      <alignment vertical="center" wrapText="1"/>
    </xf>
    <xf numFmtId="0" fontId="24" fillId="0" borderId="1" xfId="0" applyFont="1" applyBorder="1" applyAlignment="1" applyProtection="1">
      <alignment horizontal="left" vertical="center" wrapText="1"/>
      <protection locked="0"/>
    </xf>
    <xf numFmtId="0" fontId="27" fillId="6" borderId="2" xfId="0" applyFont="1" applyFill="1" applyBorder="1" applyAlignment="1">
      <alignment horizontal="left" vertical="center" wrapText="1"/>
    </xf>
    <xf numFmtId="167" fontId="2" fillId="0" borderId="20" xfId="2"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9" borderId="1" xfId="0" applyFont="1" applyFill="1" applyBorder="1" applyAlignment="1">
      <alignment horizontal="left" vertical="center" wrapText="1"/>
    </xf>
    <xf numFmtId="0" fontId="31" fillId="0" borderId="1" xfId="0" applyFont="1" applyBorder="1" applyAlignment="1">
      <alignment vertical="center" wrapText="1"/>
    </xf>
    <xf numFmtId="0" fontId="1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11" borderId="1" xfId="0" applyFont="1" applyFill="1" applyBorder="1" applyAlignment="1">
      <alignment horizontal="left" vertical="center" wrapText="1"/>
    </xf>
    <xf numFmtId="167" fontId="2" fillId="0" borderId="3" xfId="2" applyNumberFormat="1" applyFont="1" applyBorder="1" applyAlignment="1">
      <alignment horizontal="center" vertical="center" wrapText="1"/>
    </xf>
    <xf numFmtId="0" fontId="2" fillId="11" borderId="3" xfId="0" applyFont="1" applyFill="1" applyBorder="1" applyAlignment="1">
      <alignment horizontal="center" vertical="center" wrapText="1"/>
    </xf>
    <xf numFmtId="0" fontId="12" fillId="9" borderId="20" xfId="0" applyFont="1" applyFill="1" applyBorder="1" applyAlignment="1">
      <alignment horizontal="center" vertical="center" wrapText="1"/>
    </xf>
    <xf numFmtId="0" fontId="12" fillId="0" borderId="1" xfId="0" applyFont="1" applyFill="1" applyBorder="1" applyAlignment="1">
      <alignment horizontal="center" vertical="center" wrapText="1"/>
    </xf>
    <xf numFmtId="2" fontId="2" fillId="0" borderId="0" xfId="0" applyNumberFormat="1" applyFont="1" applyAlignment="1">
      <alignment vertical="center" wrapText="1"/>
    </xf>
    <xf numFmtId="168" fontId="2" fillId="10" borderId="0" xfId="0" applyNumberFormat="1" applyFont="1" applyFill="1" applyAlignment="1">
      <alignment horizontal="center" vertical="center" wrapText="1"/>
    </xf>
    <xf numFmtId="2" fontId="9" fillId="4" borderId="1" xfId="0" applyNumberFormat="1" applyFont="1" applyFill="1" applyBorder="1" applyAlignment="1" applyProtection="1">
      <alignment horizontal="center" vertical="center"/>
    </xf>
    <xf numFmtId="2" fontId="9" fillId="5" borderId="1" xfId="0" applyNumberFormat="1" applyFont="1" applyFill="1" applyBorder="1" applyAlignment="1" applyProtection="1">
      <alignment horizontal="center"/>
      <protection locked="0"/>
    </xf>
    <xf numFmtId="0" fontId="5" fillId="0" borderId="0" xfId="0" applyFont="1" applyProtection="1">
      <protection locked="0"/>
    </xf>
    <xf numFmtId="0" fontId="13" fillId="0" borderId="3" xfId="0" applyFont="1" applyBorder="1" applyProtection="1">
      <protection locked="0"/>
    </xf>
    <xf numFmtId="20" fontId="6" fillId="0" borderId="1" xfId="0" applyNumberFormat="1" applyFont="1" applyFill="1" applyBorder="1" applyAlignment="1" applyProtection="1">
      <alignment horizontal="center" vertical="center" wrapText="1"/>
    </xf>
    <xf numFmtId="2" fontId="9" fillId="5" borderId="1" xfId="0" applyNumberFormat="1" applyFont="1" applyFill="1" applyBorder="1" applyAlignment="1" applyProtection="1">
      <alignment horizontal="center" vertical="center"/>
      <protection locked="0"/>
    </xf>
    <xf numFmtId="2" fontId="9" fillId="5" borderId="1" xfId="0" applyNumberFormat="1" applyFont="1" applyFill="1" applyBorder="1" applyAlignment="1" applyProtection="1">
      <alignment horizontal="center" vertical="center" wrapText="1"/>
      <protection locked="0"/>
    </xf>
    <xf numFmtId="2" fontId="2" fillId="0" borderId="1" xfId="1" applyNumberFormat="1" applyFont="1" applyFill="1" applyBorder="1" applyAlignment="1">
      <alignment horizontal="center" vertical="center" wrapText="1"/>
    </xf>
    <xf numFmtId="165" fontId="2" fillId="0" borderId="0" xfId="3" applyFont="1" applyAlignment="1" applyProtection="1">
      <alignment vertical="center"/>
    </xf>
    <xf numFmtId="2" fontId="9" fillId="8" borderId="1" xfId="0" applyNumberFormat="1" applyFont="1" applyFill="1" applyBorder="1" applyAlignment="1" applyProtection="1">
      <alignment horizontal="center" vertical="center"/>
    </xf>
    <xf numFmtId="2" fontId="12" fillId="0" borderId="0" xfId="0" applyNumberFormat="1" applyFont="1" applyAlignment="1" applyProtection="1">
      <alignment horizontal="center"/>
    </xf>
    <xf numFmtId="2" fontId="12" fillId="0" borderId="1" xfId="0" applyNumberFormat="1" applyFont="1" applyFill="1" applyBorder="1" applyAlignment="1" applyProtection="1">
      <alignment horizontal="center" vertical="center"/>
    </xf>
    <xf numFmtId="0" fontId="4" fillId="0" borderId="2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5" fillId="4" borderId="10" xfId="0" applyFont="1" applyFill="1" applyBorder="1" applyAlignment="1" applyProtection="1">
      <alignment vertical="center"/>
      <protection locked="0"/>
    </xf>
    <xf numFmtId="0" fontId="9" fillId="4" borderId="11" xfId="0" applyFont="1" applyFill="1" applyBorder="1" applyAlignment="1" applyProtection="1">
      <alignment vertical="center" wrapText="1"/>
      <protection locked="0"/>
    </xf>
    <xf numFmtId="0" fontId="9" fillId="4" borderId="12" xfId="0" applyFont="1" applyFill="1" applyBorder="1" applyProtection="1">
      <protection locked="0"/>
    </xf>
    <xf numFmtId="0" fontId="6" fillId="0" borderId="0" xfId="0" applyFont="1" applyBorder="1" applyAlignment="1" applyProtection="1">
      <alignment horizontal="center"/>
      <protection locked="0"/>
    </xf>
    <xf numFmtId="0" fontId="9"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NumberFormat="1" applyFont="1" applyBorder="1" applyAlignment="1" applyProtection="1">
      <alignment horizontal="center" vertical="center"/>
      <protection locked="0"/>
    </xf>
    <xf numFmtId="0" fontId="9" fillId="5" borderId="1" xfId="0" applyFont="1" applyFill="1" applyBorder="1" applyAlignment="1" applyProtection="1">
      <alignment horizontal="center" vertical="center" wrapText="1"/>
      <protection locked="0"/>
    </xf>
    <xf numFmtId="165" fontId="9" fillId="0" borderId="13" xfId="3" applyFont="1" applyFill="1" applyBorder="1" applyAlignment="1" applyProtection="1">
      <alignment vertical="center" wrapText="1"/>
      <protection locked="0"/>
    </xf>
    <xf numFmtId="2" fontId="2" fillId="10" borderId="0" xfId="0" applyNumberFormat="1" applyFont="1" applyFill="1" applyAlignment="1">
      <alignment horizontal="center" vertical="center" wrapText="1"/>
    </xf>
    <xf numFmtId="0" fontId="6" fillId="0" borderId="0" xfId="0" applyFont="1" applyProtection="1"/>
    <xf numFmtId="0" fontId="6" fillId="0" borderId="0" xfId="0" applyFont="1" applyFill="1" applyAlignment="1" applyProtection="1">
      <alignment vertical="center"/>
    </xf>
    <xf numFmtId="0" fontId="9" fillId="4" borderId="1" xfId="0" applyFont="1" applyFill="1" applyBorder="1" applyAlignment="1" applyProtection="1">
      <alignment horizontal="center" vertical="center"/>
    </xf>
    <xf numFmtId="0" fontId="27" fillId="0" borderId="0" xfId="0" applyFont="1" applyAlignment="1">
      <alignment horizontal="left" vertical="center"/>
    </xf>
    <xf numFmtId="0" fontId="32"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0" xfId="0" applyFont="1" applyBorder="1" applyAlignment="1">
      <alignment horizontal="center" vertical="center" wrapText="1"/>
    </xf>
    <xf numFmtId="0" fontId="27" fillId="0" borderId="2" xfId="0" applyFont="1" applyBorder="1" applyAlignment="1">
      <alignment horizontal="left" vertical="center" wrapText="1"/>
    </xf>
    <xf numFmtId="0" fontId="27" fillId="0" borderId="20" xfId="0" applyFont="1" applyBorder="1" applyAlignment="1">
      <alignment horizontal="left" vertical="center" wrapText="1"/>
    </xf>
    <xf numFmtId="0" fontId="27" fillId="0" borderId="13"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20" xfId="0" applyFont="1" applyBorder="1" applyAlignment="1">
      <alignment horizontal="left" vertical="center" wrapText="1"/>
    </xf>
    <xf numFmtId="0" fontId="26" fillId="0" borderId="3" xfId="0" applyFont="1" applyBorder="1" applyAlignment="1">
      <alignment horizontal="left"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4" xfId="0" applyFont="1" applyBorder="1" applyAlignment="1">
      <alignment horizontal="center" vertical="center" wrapText="1"/>
    </xf>
    <xf numFmtId="0" fontId="16" fillId="0" borderId="1" xfId="0" applyFont="1" applyBorder="1" applyAlignment="1">
      <alignment horizontal="center" vertical="center" wrapText="1"/>
    </xf>
    <xf numFmtId="0" fontId="26" fillId="6"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16" fillId="0" borderId="20" xfId="0" applyFont="1" applyBorder="1" applyAlignment="1">
      <alignment horizontal="left"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 xfId="0" applyFont="1" applyBorder="1" applyAlignment="1">
      <alignment horizontal="left" vertical="center" wrapText="1"/>
    </xf>
    <xf numFmtId="0" fontId="27" fillId="0" borderId="2" xfId="0" applyFont="1" applyBorder="1" applyAlignment="1">
      <alignment vertical="center" wrapText="1"/>
    </xf>
    <xf numFmtId="0" fontId="27" fillId="0" borderId="20" xfId="0" applyFont="1" applyBorder="1" applyAlignment="1">
      <alignment vertical="center" wrapText="1"/>
    </xf>
    <xf numFmtId="0" fontId="16" fillId="6" borderId="2"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27" fillId="0" borderId="15" xfId="0" applyFont="1" applyBorder="1" applyAlignment="1">
      <alignment horizontal="center"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0" fontId="8" fillId="0" borderId="1" xfId="0" applyFont="1" applyBorder="1" applyAlignment="1">
      <alignment horizontal="center"/>
    </xf>
    <xf numFmtId="0" fontId="6" fillId="2" borderId="4"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22"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21"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2" fillId="0" borderId="14"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6" fillId="0" borderId="14"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15" xfId="0" applyFont="1" applyBorder="1" applyAlignment="1">
      <alignment horizontal="left" vertical="top" wrapText="1"/>
    </xf>
    <xf numFmtId="0" fontId="6" fillId="0" borderId="14" xfId="0" applyFont="1" applyBorder="1" applyAlignment="1">
      <alignment horizontal="left" vertical="top" wrapText="1"/>
    </xf>
    <xf numFmtId="0" fontId="6" fillId="0" borderId="1" xfId="0" applyFont="1" applyBorder="1" applyAlignment="1" applyProtection="1">
      <alignment horizontal="left" vertical="center" wrapText="1"/>
      <protection locked="0"/>
    </xf>
    <xf numFmtId="0" fontId="6" fillId="0" borderId="14"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4"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7" fillId="0" borderId="13" xfId="0" applyFont="1" applyBorder="1" applyAlignment="1">
      <alignment horizontal="left" vertical="top" wrapText="1"/>
    </xf>
    <xf numFmtId="0" fontId="7" fillId="0" borderId="14" xfId="0" applyFont="1" applyBorder="1" applyAlignment="1">
      <alignment horizontal="left" vertical="top"/>
    </xf>
    <xf numFmtId="0" fontId="8" fillId="0" borderId="13" xfId="0" applyFont="1" applyBorder="1" applyAlignment="1">
      <alignment horizontal="center"/>
    </xf>
    <xf numFmtId="0" fontId="8" fillId="0" borderId="14" xfId="0" applyFont="1" applyBorder="1" applyAlignment="1">
      <alignment horizontal="center"/>
    </xf>
    <xf numFmtId="0" fontId="6" fillId="2" borderId="1" xfId="0" applyFont="1" applyFill="1" applyBorder="1" applyAlignment="1" applyProtection="1">
      <alignment horizontal="left" vertical="top" wrapText="1"/>
      <protection locked="0"/>
    </xf>
    <xf numFmtId="0" fontId="6" fillId="0" borderId="15" xfId="0" applyFont="1" applyFill="1" applyBorder="1" applyAlignment="1" applyProtection="1">
      <alignment horizontal="left" vertical="center" wrapText="1"/>
      <protection locked="0"/>
    </xf>
    <xf numFmtId="0" fontId="6" fillId="0" borderId="14" xfId="0" applyFont="1" applyFill="1" applyBorder="1" applyAlignment="1" applyProtection="1">
      <alignment horizontal="left" vertical="center" wrapText="1"/>
      <protection locked="0"/>
    </xf>
    <xf numFmtId="0" fontId="9" fillId="0" borderId="15"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7" fillId="0" borderId="1" xfId="0" applyFont="1" applyBorder="1" applyAlignment="1">
      <alignment horizontal="left" vertical="top" wrapText="1"/>
    </xf>
    <xf numFmtId="0" fontId="8" fillId="0" borderId="1" xfId="0" applyFont="1" applyBorder="1" applyAlignment="1">
      <alignment horizontal="center" vertical="center"/>
    </xf>
    <xf numFmtId="0" fontId="9" fillId="0" borderId="14" xfId="0" applyFont="1" applyBorder="1" applyAlignment="1" applyProtection="1">
      <alignment horizontal="center" vertical="top"/>
      <protection locked="0"/>
    </xf>
    <xf numFmtId="0" fontId="9" fillId="0" borderId="1" xfId="0" applyFont="1" applyBorder="1" applyAlignment="1" applyProtection="1">
      <alignment horizontal="center" vertical="top"/>
      <protection locked="0"/>
    </xf>
    <xf numFmtId="0" fontId="7" fillId="2" borderId="13" xfId="0" applyFont="1" applyFill="1" applyBorder="1" applyAlignment="1" applyProtection="1">
      <alignment horizontal="left" vertical="top" wrapText="1"/>
      <protection locked="0"/>
    </xf>
    <xf numFmtId="0" fontId="7" fillId="2" borderId="15" xfId="0" applyFont="1" applyFill="1" applyBorder="1" applyAlignment="1" applyProtection="1">
      <alignment horizontal="left" vertical="top" wrapText="1"/>
      <protection locked="0"/>
    </xf>
    <xf numFmtId="0" fontId="7" fillId="2" borderId="14" xfId="0" applyFont="1" applyFill="1" applyBorder="1" applyAlignment="1" applyProtection="1">
      <alignment horizontal="left" vertical="top" wrapText="1"/>
      <protection locked="0"/>
    </xf>
    <xf numFmtId="0" fontId="8" fillId="0" borderId="13" xfId="0" applyFont="1" applyBorder="1" applyAlignment="1">
      <alignment horizontal="center" vertical="center"/>
    </xf>
    <xf numFmtId="0" fontId="8" fillId="0" borderId="14" xfId="0" applyFont="1" applyBorder="1" applyAlignment="1">
      <alignment horizontal="center" vertical="center"/>
    </xf>
    <xf numFmtId="2" fontId="6" fillId="2" borderId="1" xfId="0" applyNumberFormat="1"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0" fontId="16" fillId="3" borderId="8" xfId="0" applyFont="1" applyFill="1" applyBorder="1" applyAlignment="1" applyProtection="1">
      <alignment horizontal="center"/>
      <protection locked="0"/>
    </xf>
    <xf numFmtId="0" fontId="16" fillId="3" borderId="9" xfId="0" applyFont="1" applyFill="1" applyBorder="1" applyAlignment="1" applyProtection="1">
      <alignment horizontal="center"/>
      <protection locked="0"/>
    </xf>
    <xf numFmtId="0" fontId="6" fillId="0" borderId="1" xfId="0" applyFont="1" applyFill="1" applyBorder="1" applyAlignment="1" applyProtection="1">
      <alignment horizontal="left" vertical="center" wrapText="1"/>
      <protection locked="0"/>
    </xf>
    <xf numFmtId="0" fontId="7" fillId="0" borderId="14" xfId="0" applyFont="1" applyBorder="1" applyAlignment="1">
      <alignment horizontal="left" vertical="top" wrapText="1"/>
    </xf>
    <xf numFmtId="0" fontId="9" fillId="0" borderId="1" xfId="0" applyFont="1" applyBorder="1" applyAlignment="1" applyProtection="1">
      <alignment horizontal="center" vertical="center"/>
      <protection locked="0"/>
    </xf>
    <xf numFmtId="0" fontId="7" fillId="0" borderId="1" xfId="0" applyFont="1" applyBorder="1" applyAlignment="1">
      <alignment horizontal="left" vertical="center" wrapText="1"/>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7" borderId="22" xfId="0" applyFont="1" applyFill="1" applyBorder="1" applyAlignment="1" applyProtection="1">
      <alignment horizontal="left" vertical="top" wrapText="1"/>
      <protection locked="0"/>
    </xf>
    <xf numFmtId="0" fontId="7" fillId="7" borderId="0" xfId="0" applyFont="1" applyFill="1" applyAlignment="1" applyProtection="1">
      <alignment horizontal="left" vertical="top" wrapText="1"/>
      <protection locked="0"/>
    </xf>
    <xf numFmtId="0" fontId="7" fillId="7" borderId="21"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0" fontId="13" fillId="0" borderId="1" xfId="0" applyFont="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5" fillId="0" borderId="8" xfId="0" applyFont="1" applyBorder="1" applyAlignment="1" applyProtection="1">
      <alignment horizontal="left" vertical="center" wrapText="1"/>
      <protection locked="0"/>
    </xf>
    <xf numFmtId="0" fontId="7" fillId="2" borderId="22"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top" wrapText="1"/>
      <protection locked="0"/>
    </xf>
    <xf numFmtId="0" fontId="7" fillId="2" borderId="21" xfId="0" applyFont="1" applyFill="1" applyBorder="1" applyAlignment="1" applyProtection="1">
      <alignment horizontal="left" vertical="top" wrapText="1"/>
      <protection locked="0"/>
    </xf>
    <xf numFmtId="0" fontId="6" fillId="0" borderId="13" xfId="0" applyFont="1" applyFill="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13" fillId="0" borderId="1" xfId="0" applyFont="1" applyBorder="1" applyAlignment="1" applyProtection="1">
      <alignment horizontal="left" vertical="center"/>
      <protection locked="0"/>
    </xf>
    <xf numFmtId="0" fontId="4" fillId="4" borderId="14"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6" fillId="0" borderId="13"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2" fillId="0" borderId="18" xfId="0" applyFont="1" applyBorder="1" applyAlignment="1" applyProtection="1">
      <alignment horizontal="left" vertical="top" wrapText="1"/>
    </xf>
    <xf numFmtId="0" fontId="2" fillId="0" borderId="19" xfId="0" applyFont="1" applyBorder="1" applyAlignment="1" applyProtection="1">
      <alignment horizontal="left" vertical="top" wrapText="1"/>
    </xf>
    <xf numFmtId="0" fontId="2" fillId="0" borderId="16" xfId="0" applyFont="1" applyBorder="1" applyAlignment="1" applyProtection="1">
      <alignment horizontal="left" vertical="top" wrapText="1"/>
    </xf>
    <xf numFmtId="0" fontId="2" fillId="0" borderId="17" xfId="0" applyFont="1" applyBorder="1" applyAlignment="1" applyProtection="1">
      <alignment horizontal="left" vertical="top" wrapText="1"/>
    </xf>
    <xf numFmtId="0" fontId="9" fillId="4" borderId="1" xfId="0" applyFont="1" applyFill="1" applyBorder="1" applyAlignment="1" applyProtection="1">
      <alignment horizontal="center" vertical="center" wrapText="1"/>
    </xf>
    <xf numFmtId="0" fontId="7" fillId="0" borderId="1" xfId="0" applyFont="1" applyBorder="1" applyAlignment="1" applyProtection="1">
      <alignment horizontal="left" vertical="center" wrapText="1"/>
    </xf>
    <xf numFmtId="0" fontId="7" fillId="0" borderId="1" xfId="0" applyFont="1" applyBorder="1" applyAlignment="1" applyProtection="1">
      <alignment horizontal="left" vertical="center"/>
    </xf>
    <xf numFmtId="0" fontId="6" fillId="0" borderId="13" xfId="0" applyFont="1" applyFill="1" applyBorder="1" applyAlignment="1" applyProtection="1">
      <alignment horizontal="left" vertical="top" wrapText="1"/>
    </xf>
    <xf numFmtId="0" fontId="6" fillId="0" borderId="15" xfId="0" applyFont="1" applyFill="1" applyBorder="1" applyAlignment="1" applyProtection="1">
      <alignment horizontal="left" vertical="top" wrapText="1"/>
    </xf>
    <xf numFmtId="0" fontId="6" fillId="0" borderId="14"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6" fillId="0" borderId="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8" fillId="0" borderId="0" xfId="0" applyFont="1" applyAlignment="1" applyProtection="1">
      <alignment horizontal="left" vertical="center"/>
    </xf>
    <xf numFmtId="0" fontId="7" fillId="0" borderId="0" xfId="0" applyFont="1" applyAlignment="1" applyProtection="1">
      <alignment horizontal="left" vertical="center"/>
    </xf>
    <xf numFmtId="0" fontId="9" fillId="9" borderId="2"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3" xfId="0" applyFont="1" applyFill="1" applyBorder="1" applyAlignment="1">
      <alignment horizontal="left" vertical="center" wrapText="1"/>
    </xf>
    <xf numFmtId="167" fontId="2" fillId="0" borderId="2" xfId="2" applyNumberFormat="1" applyFont="1" applyBorder="1" applyAlignment="1">
      <alignment horizontal="center" vertical="center" wrapText="1"/>
    </xf>
    <xf numFmtId="167" fontId="2" fillId="0" borderId="20" xfId="2" applyNumberFormat="1" applyFont="1" applyBorder="1" applyAlignment="1">
      <alignment horizontal="center" vertical="center" wrapText="1"/>
    </xf>
    <xf numFmtId="167" fontId="2" fillId="0" borderId="3" xfId="2" applyNumberFormat="1" applyFont="1" applyBorder="1" applyAlignment="1">
      <alignment horizontal="center" vertical="center" wrapText="1"/>
    </xf>
    <xf numFmtId="0" fontId="12" fillId="9" borderId="2"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2" borderId="2" xfId="0" applyFont="1" applyFill="1" applyBorder="1" applyAlignment="1">
      <alignment horizontal="left" vertical="center" wrapText="1"/>
    </xf>
    <xf numFmtId="0" fontId="2" fillId="12" borderId="20"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12" fillId="12" borderId="2"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2" fillId="11" borderId="20" xfId="0" applyFont="1" applyFill="1" applyBorder="1" applyAlignment="1">
      <alignment horizontal="center" vertical="center" wrapText="1"/>
    </xf>
    <xf numFmtId="0" fontId="12" fillId="11" borderId="3" xfId="0" applyFont="1" applyFill="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20"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0" fontId="12" fillId="9" borderId="20"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12"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12" fillId="12"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167" fontId="2" fillId="0" borderId="1" xfId="2" applyNumberFormat="1" applyFont="1" applyBorder="1" applyAlignment="1">
      <alignment horizontal="center" vertical="center" wrapText="1"/>
    </xf>
    <xf numFmtId="0" fontId="2" fillId="9"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2" fillId="11" borderId="2" xfId="0" applyFont="1" applyFill="1" applyBorder="1" applyAlignment="1">
      <alignment horizontal="left" vertical="center" wrapText="1"/>
    </xf>
    <xf numFmtId="0" fontId="12" fillId="11" borderId="20" xfId="0" applyFont="1" applyFill="1" applyBorder="1" applyAlignment="1">
      <alignment horizontal="left" vertical="center" wrapText="1"/>
    </xf>
    <xf numFmtId="0" fontId="12" fillId="11" borderId="3" xfId="0" applyFont="1" applyFill="1" applyBorder="1" applyAlignment="1">
      <alignment horizontal="left" vertical="center" wrapText="1"/>
    </xf>
  </cellXfs>
  <cellStyles count="4">
    <cellStyle name="Comma" xfId="3" builtinId="3"/>
    <cellStyle name="Comma [0]" xfId="2" builtinId="6"/>
    <cellStyle name="Normal" xfId="0" builtinId="0"/>
    <cellStyle name="Percent 2" xfId="1"/>
  </cellStyles>
  <dxfs count="2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66886</xdr:colOff>
      <xdr:row>0</xdr:row>
      <xdr:rowOff>97366</xdr:rowOff>
    </xdr:from>
    <xdr:to>
      <xdr:col>2</xdr:col>
      <xdr:colOff>402166</xdr:colOff>
      <xdr:row>1</xdr:row>
      <xdr:rowOff>154516</xdr:rowOff>
    </xdr:to>
    <xdr:sp macro="" textlink="">
      <xdr:nvSpPr>
        <xdr:cNvPr id="2" name="Rounded Rectangle 1">
          <a:extLst>
            <a:ext uri="{FF2B5EF4-FFF2-40B4-BE49-F238E27FC236}">
              <a16:creationId xmlns:a16="http://schemas.microsoft.com/office/drawing/2014/main" xmlns="" id="{00000000-0008-0000-0100-000002000000}"/>
            </a:ext>
          </a:extLst>
        </xdr:cNvPr>
        <xdr:cNvSpPr/>
      </xdr:nvSpPr>
      <xdr:spPr>
        <a:xfrm>
          <a:off x="66886" y="97366"/>
          <a:ext cx="1306830" cy="39052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1200" b="1">
              <a:solidFill>
                <a:sysClr val="windowText" lastClr="000000"/>
              </a:solidFill>
            </a:rPr>
            <a:t>versi </a:t>
          </a:r>
          <a:r>
            <a:rPr lang="en-ID" sz="1200" b="1">
              <a:solidFill>
                <a:sysClr val="windowText" lastClr="000000"/>
              </a:solidFill>
            </a:rPr>
            <a:t>24</a:t>
          </a:r>
          <a:r>
            <a:rPr lang="en-US" sz="1200" b="1">
              <a:solidFill>
                <a:sysClr val="windowText" lastClr="000000"/>
              </a:solidFill>
            </a:rPr>
            <a:t>-11</a:t>
          </a:r>
          <a:r>
            <a:rPr lang="id-ID" sz="1200" b="1">
              <a:solidFill>
                <a:sysClr val="windowText" lastClr="000000"/>
              </a:solidFill>
            </a:rPr>
            <a:t>-20</a:t>
          </a:r>
          <a:r>
            <a:rPr lang="en-US" sz="1200" b="1">
              <a:solidFill>
                <a:sysClr val="windowText" lastClr="000000"/>
              </a:solidFill>
            </a:rPr>
            <a:t>20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80" zoomScaleNormal="80" workbookViewId="0">
      <selection activeCell="A2" sqref="A2:K2"/>
    </sheetView>
  </sheetViews>
  <sheetFormatPr defaultColWidth="8.85546875" defaultRowHeight="15.75" x14ac:dyDescent="0.25"/>
  <cols>
    <col min="1" max="1" width="9.42578125" style="198" customWidth="1"/>
    <col min="2" max="2" width="18.140625" style="199" customWidth="1"/>
    <col min="3" max="3" width="40.42578125" style="187" customWidth="1"/>
    <col min="4" max="4" width="42.42578125" style="187" customWidth="1"/>
    <col min="5" max="5" width="13.5703125" style="200" customWidth="1"/>
    <col min="6" max="6" width="43.42578125" style="201" customWidth="1"/>
    <col min="7" max="11" width="43.42578125" style="187" customWidth="1"/>
    <col min="12" max="16384" width="8.85546875" style="187"/>
  </cols>
  <sheetData>
    <row r="1" spans="1:11" x14ac:dyDescent="0.25">
      <c r="A1" s="284" t="s">
        <v>321</v>
      </c>
    </row>
    <row r="2" spans="1:11" ht="38.450000000000003" customHeight="1" x14ac:dyDescent="0.25">
      <c r="A2" s="285" t="s">
        <v>319</v>
      </c>
      <c r="B2" s="285"/>
      <c r="C2" s="285"/>
      <c r="D2" s="285"/>
      <c r="E2" s="285"/>
      <c r="F2" s="285"/>
      <c r="G2" s="285"/>
      <c r="H2" s="285"/>
      <c r="I2" s="285"/>
      <c r="J2" s="285"/>
      <c r="K2" s="285"/>
    </row>
    <row r="3" spans="1:11" ht="24" customHeight="1" x14ac:dyDescent="0.25">
      <c r="A3" s="300" t="s">
        <v>170</v>
      </c>
      <c r="B3" s="300" t="s">
        <v>29</v>
      </c>
      <c r="C3" s="300" t="s">
        <v>31</v>
      </c>
      <c r="D3" s="300" t="s">
        <v>171</v>
      </c>
      <c r="E3" s="301" t="s">
        <v>320</v>
      </c>
      <c r="F3" s="301"/>
      <c r="G3" s="302" t="s">
        <v>182</v>
      </c>
      <c r="H3" s="302"/>
      <c r="I3" s="302"/>
      <c r="J3" s="302"/>
      <c r="K3" s="302"/>
    </row>
    <row r="4" spans="1:11" ht="24" customHeight="1" x14ac:dyDescent="0.25">
      <c r="A4" s="300"/>
      <c r="B4" s="300"/>
      <c r="C4" s="300"/>
      <c r="D4" s="300"/>
      <c r="E4" s="188" t="s">
        <v>172</v>
      </c>
      <c r="F4" s="188" t="s">
        <v>173</v>
      </c>
      <c r="G4" s="189">
        <v>4</v>
      </c>
      <c r="H4" s="189">
        <v>3</v>
      </c>
      <c r="I4" s="189">
        <v>2</v>
      </c>
      <c r="J4" s="189">
        <v>1</v>
      </c>
      <c r="K4" s="189">
        <v>0</v>
      </c>
    </row>
    <row r="5" spans="1:11" ht="78.75" x14ac:dyDescent="0.25">
      <c r="A5" s="192">
        <v>1</v>
      </c>
      <c r="B5" s="303" t="s">
        <v>248</v>
      </c>
      <c r="C5" s="202" t="s">
        <v>212</v>
      </c>
      <c r="D5" s="190"/>
      <c r="E5" s="188" t="s">
        <v>174</v>
      </c>
      <c r="F5" s="183" t="s">
        <v>175</v>
      </c>
      <c r="G5" s="185" t="s">
        <v>161</v>
      </c>
      <c r="H5" s="185" t="s">
        <v>162</v>
      </c>
      <c r="I5" s="185" t="s">
        <v>163</v>
      </c>
      <c r="J5" s="185" t="s">
        <v>164</v>
      </c>
      <c r="K5" s="183" t="s">
        <v>213</v>
      </c>
    </row>
    <row r="6" spans="1:11" ht="174.95" customHeight="1" x14ac:dyDescent="0.25">
      <c r="A6" s="192">
        <f>A5+1</f>
        <v>2</v>
      </c>
      <c r="B6" s="303"/>
      <c r="C6" s="193" t="s">
        <v>184</v>
      </c>
      <c r="D6" s="190"/>
      <c r="E6" s="188" t="s">
        <v>174</v>
      </c>
      <c r="F6" s="194" t="s">
        <v>255</v>
      </c>
      <c r="G6" s="184" t="s">
        <v>166</v>
      </c>
      <c r="H6" s="184" t="s">
        <v>168</v>
      </c>
      <c r="I6" s="184" t="s">
        <v>167</v>
      </c>
      <c r="J6" s="184" t="s">
        <v>169</v>
      </c>
      <c r="K6" s="184" t="s">
        <v>118</v>
      </c>
    </row>
    <row r="7" spans="1:11" ht="190.7" customHeight="1" x14ac:dyDescent="0.25">
      <c r="A7" s="192">
        <f t="shared" ref="A7:A18" si="0">A6+1</f>
        <v>3</v>
      </c>
      <c r="B7" s="303"/>
      <c r="C7" s="193" t="s">
        <v>185</v>
      </c>
      <c r="D7" s="190"/>
      <c r="E7" s="188" t="s">
        <v>174</v>
      </c>
      <c r="F7" s="194" t="s">
        <v>251</v>
      </c>
      <c r="G7" s="184" t="s">
        <v>252</v>
      </c>
      <c r="H7" s="184" t="s">
        <v>253</v>
      </c>
      <c r="I7" s="184" t="s">
        <v>254</v>
      </c>
      <c r="J7" s="184" t="s">
        <v>85</v>
      </c>
      <c r="K7" s="184" t="s">
        <v>119</v>
      </c>
    </row>
    <row r="8" spans="1:11" ht="66" customHeight="1" x14ac:dyDescent="0.25">
      <c r="A8" s="192">
        <f t="shared" si="0"/>
        <v>4</v>
      </c>
      <c r="B8" s="303"/>
      <c r="C8" s="288" t="s">
        <v>186</v>
      </c>
      <c r="D8" s="190" t="s">
        <v>257</v>
      </c>
      <c r="E8" s="188" t="s">
        <v>174</v>
      </c>
      <c r="F8" s="183" t="s">
        <v>256</v>
      </c>
      <c r="G8" s="184" t="s">
        <v>98</v>
      </c>
      <c r="H8" s="184" t="s">
        <v>120</v>
      </c>
      <c r="I8" s="184" t="s">
        <v>99</v>
      </c>
      <c r="J8" s="234" t="s">
        <v>121</v>
      </c>
      <c r="K8" s="184" t="s">
        <v>94</v>
      </c>
    </row>
    <row r="9" spans="1:11" ht="23.45" customHeight="1" x14ac:dyDescent="0.25">
      <c r="A9" s="192">
        <f t="shared" si="0"/>
        <v>5</v>
      </c>
      <c r="B9" s="303"/>
      <c r="C9" s="293"/>
      <c r="D9" s="190" t="s">
        <v>258</v>
      </c>
      <c r="E9" s="188" t="s">
        <v>174</v>
      </c>
      <c r="F9" s="195" t="s">
        <v>259</v>
      </c>
      <c r="G9" s="290" t="s">
        <v>302</v>
      </c>
      <c r="H9" s="291"/>
      <c r="I9" s="291"/>
      <c r="J9" s="291"/>
      <c r="K9" s="292"/>
    </row>
    <row r="10" spans="1:11" ht="318" customHeight="1" x14ac:dyDescent="0.25">
      <c r="A10" s="192">
        <f t="shared" si="0"/>
        <v>6</v>
      </c>
      <c r="B10" s="303"/>
      <c r="C10" s="187" t="s">
        <v>260</v>
      </c>
      <c r="D10" s="247"/>
      <c r="E10" s="188" t="s">
        <v>174</v>
      </c>
      <c r="F10" s="183" t="s">
        <v>187</v>
      </c>
      <c r="G10" s="183" t="s">
        <v>262</v>
      </c>
      <c r="H10" s="183" t="s">
        <v>263</v>
      </c>
      <c r="I10" s="185" t="s">
        <v>264</v>
      </c>
      <c r="J10" s="185" t="s">
        <v>265</v>
      </c>
      <c r="K10" s="185" t="s">
        <v>261</v>
      </c>
    </row>
    <row r="11" spans="1:11" ht="144" customHeight="1" x14ac:dyDescent="0.25">
      <c r="A11" s="192">
        <f>A10+1</f>
        <v>7</v>
      </c>
      <c r="B11" s="294" t="s">
        <v>249</v>
      </c>
      <c r="C11" s="235" t="s">
        <v>269</v>
      </c>
      <c r="D11" s="235" t="s">
        <v>268</v>
      </c>
      <c r="E11" s="188" t="s">
        <v>174</v>
      </c>
      <c r="F11" s="191" t="s">
        <v>270</v>
      </c>
      <c r="G11" s="183" t="s">
        <v>201</v>
      </c>
      <c r="H11" s="183" t="s">
        <v>200</v>
      </c>
      <c r="I11" s="183" t="s">
        <v>202</v>
      </c>
      <c r="J11" s="304" t="s">
        <v>183</v>
      </c>
      <c r="K11" s="305"/>
    </row>
    <row r="12" spans="1:11" ht="34.5" customHeight="1" x14ac:dyDescent="0.25">
      <c r="A12" s="192">
        <f t="shared" si="0"/>
        <v>8</v>
      </c>
      <c r="B12" s="295"/>
      <c r="C12" s="193"/>
      <c r="D12" s="193" t="s">
        <v>224</v>
      </c>
      <c r="E12" s="188" t="s">
        <v>174</v>
      </c>
      <c r="F12" s="194" t="s">
        <v>271</v>
      </c>
      <c r="G12" s="183" t="s">
        <v>197</v>
      </c>
      <c r="H12" s="183" t="s">
        <v>303</v>
      </c>
      <c r="I12" s="183" t="s">
        <v>304</v>
      </c>
      <c r="J12" s="183" t="s">
        <v>198</v>
      </c>
      <c r="K12" s="183" t="s">
        <v>199</v>
      </c>
    </row>
    <row r="13" spans="1:11" ht="99" customHeight="1" x14ac:dyDescent="0.25">
      <c r="A13" s="192">
        <f t="shared" si="0"/>
        <v>9</v>
      </c>
      <c r="B13" s="295"/>
      <c r="C13" s="238" t="s">
        <v>226</v>
      </c>
      <c r="D13" s="190" t="s">
        <v>272</v>
      </c>
      <c r="E13" s="188" t="s">
        <v>174</v>
      </c>
      <c r="F13" s="185" t="s">
        <v>100</v>
      </c>
      <c r="G13" s="183" t="s">
        <v>203</v>
      </c>
      <c r="H13" s="183" t="s">
        <v>205</v>
      </c>
      <c r="I13" s="183" t="s">
        <v>204</v>
      </c>
      <c r="J13" s="184" t="s">
        <v>188</v>
      </c>
      <c r="K13" s="193"/>
    </row>
    <row r="14" spans="1:11" ht="94.5" x14ac:dyDescent="0.25">
      <c r="A14" s="232">
        <f>A13+1</f>
        <v>10</v>
      </c>
      <c r="B14" s="295"/>
      <c r="C14" s="226"/>
      <c r="D14" s="190" t="s">
        <v>273</v>
      </c>
      <c r="E14" s="188" t="s">
        <v>174</v>
      </c>
      <c r="F14" s="185" t="s">
        <v>101</v>
      </c>
      <c r="G14" s="183" t="s">
        <v>206</v>
      </c>
      <c r="H14" s="183" t="s">
        <v>207</v>
      </c>
      <c r="I14" s="183" t="s">
        <v>208</v>
      </c>
      <c r="J14" s="184" t="s">
        <v>188</v>
      </c>
      <c r="K14" s="193"/>
    </row>
    <row r="15" spans="1:11" ht="114" customHeight="1" x14ac:dyDescent="0.25">
      <c r="A15" s="232">
        <f>A14+1</f>
        <v>11</v>
      </c>
      <c r="B15" s="296"/>
      <c r="C15" s="193" t="s">
        <v>274</v>
      </c>
      <c r="D15" s="190"/>
      <c r="E15" s="188" t="s">
        <v>174</v>
      </c>
      <c r="F15" s="185" t="s">
        <v>299</v>
      </c>
      <c r="G15" s="185" t="s">
        <v>301</v>
      </c>
      <c r="H15" s="185" t="s">
        <v>300</v>
      </c>
      <c r="I15" s="185" t="s">
        <v>299</v>
      </c>
      <c r="J15" s="184" t="s">
        <v>188</v>
      </c>
      <c r="K15" s="193"/>
    </row>
    <row r="16" spans="1:11" ht="194.1" customHeight="1" x14ac:dyDescent="0.25">
      <c r="A16" s="192">
        <f>A15+1</f>
        <v>12</v>
      </c>
      <c r="B16" s="294" t="s">
        <v>190</v>
      </c>
      <c r="C16" s="306"/>
      <c r="D16" s="193" t="s">
        <v>277</v>
      </c>
      <c r="E16" s="188" t="s">
        <v>174</v>
      </c>
      <c r="F16" s="196" t="s">
        <v>191</v>
      </c>
      <c r="G16" s="185" t="s">
        <v>127</v>
      </c>
      <c r="H16" s="185" t="s">
        <v>128</v>
      </c>
      <c r="I16" s="185" t="s">
        <v>129</v>
      </c>
      <c r="J16" s="185" t="s">
        <v>130</v>
      </c>
      <c r="K16" s="185" t="s">
        <v>276</v>
      </c>
    </row>
    <row r="17" spans="1:11" ht="97.35" customHeight="1" x14ac:dyDescent="0.25">
      <c r="A17" s="192">
        <f>A16+1</f>
        <v>13</v>
      </c>
      <c r="B17" s="295"/>
      <c r="C17" s="306"/>
      <c r="D17" s="193" t="s">
        <v>192</v>
      </c>
      <c r="E17" s="188" t="s">
        <v>174</v>
      </c>
      <c r="F17" s="196" t="s">
        <v>176</v>
      </c>
      <c r="G17" s="186" t="s">
        <v>134</v>
      </c>
      <c r="H17" s="186" t="s">
        <v>135</v>
      </c>
      <c r="I17" s="186" t="s">
        <v>136</v>
      </c>
      <c r="J17" s="186" t="s">
        <v>137</v>
      </c>
      <c r="K17" s="186" t="s">
        <v>177</v>
      </c>
    </row>
    <row r="18" spans="1:11" ht="146.44999999999999" customHeight="1" x14ac:dyDescent="0.25">
      <c r="A18" s="192">
        <f t="shared" si="0"/>
        <v>14</v>
      </c>
      <c r="B18" s="295"/>
      <c r="C18" s="288" t="s">
        <v>193</v>
      </c>
      <c r="D18" s="237" t="s">
        <v>279</v>
      </c>
      <c r="E18" s="188" t="s">
        <v>174</v>
      </c>
      <c r="F18" s="194" t="s">
        <v>278</v>
      </c>
      <c r="G18" s="183" t="s">
        <v>178</v>
      </c>
      <c r="H18" s="183" t="s">
        <v>179</v>
      </c>
      <c r="I18" s="183" t="s">
        <v>140</v>
      </c>
      <c r="J18" s="183" t="s">
        <v>141</v>
      </c>
      <c r="K18" s="183" t="s">
        <v>142</v>
      </c>
    </row>
    <row r="19" spans="1:11" ht="38.450000000000003" customHeight="1" x14ac:dyDescent="0.25">
      <c r="A19" s="231">
        <f>A18+1</f>
        <v>15</v>
      </c>
      <c r="B19" s="295"/>
      <c r="C19" s="289"/>
      <c r="D19" s="240" t="s">
        <v>305</v>
      </c>
      <c r="E19" s="188" t="s">
        <v>174</v>
      </c>
      <c r="F19" s="195" t="s">
        <v>69</v>
      </c>
      <c r="G19" s="297" t="s">
        <v>280</v>
      </c>
      <c r="H19" s="298"/>
      <c r="I19" s="298"/>
      <c r="J19" s="298"/>
      <c r="K19" s="299"/>
    </row>
    <row r="20" spans="1:11" ht="23.1" customHeight="1" x14ac:dyDescent="0.25">
      <c r="A20" s="231">
        <f>A19+1</f>
        <v>16</v>
      </c>
      <c r="B20" s="295"/>
      <c r="C20" s="293"/>
      <c r="D20" s="241" t="s">
        <v>233</v>
      </c>
      <c r="E20" s="188" t="s">
        <v>174</v>
      </c>
      <c r="F20" s="195" t="s">
        <v>281</v>
      </c>
      <c r="G20" s="297" t="s">
        <v>282</v>
      </c>
      <c r="H20" s="298"/>
      <c r="I20" s="298"/>
      <c r="J20" s="298"/>
      <c r="K20" s="299"/>
    </row>
    <row r="21" spans="1:11" ht="71.099999999999994" customHeight="1" x14ac:dyDescent="0.25">
      <c r="A21" s="286">
        <f>A20+1</f>
        <v>17</v>
      </c>
      <c r="B21" s="295"/>
      <c r="C21" s="288" t="s">
        <v>194</v>
      </c>
      <c r="D21" s="307" t="s">
        <v>294</v>
      </c>
      <c r="E21" s="309" t="s">
        <v>174</v>
      </c>
      <c r="F21" s="183" t="s">
        <v>283</v>
      </c>
      <c r="G21" s="304" t="s">
        <v>180</v>
      </c>
      <c r="H21" s="311"/>
      <c r="I21" s="311"/>
      <c r="J21" s="311"/>
      <c r="K21" s="305"/>
    </row>
    <row r="22" spans="1:11" ht="49.5" customHeight="1" x14ac:dyDescent="0.25">
      <c r="A22" s="287"/>
      <c r="B22" s="295"/>
      <c r="C22" s="289"/>
      <c r="D22" s="308"/>
      <c r="E22" s="310"/>
      <c r="F22" s="183" t="s">
        <v>285</v>
      </c>
      <c r="G22" s="183" t="s">
        <v>284</v>
      </c>
      <c r="H22" s="183" t="s">
        <v>286</v>
      </c>
      <c r="I22" s="183" t="s">
        <v>287</v>
      </c>
      <c r="J22" s="183" t="s">
        <v>288</v>
      </c>
      <c r="K22" s="183" t="s">
        <v>19</v>
      </c>
    </row>
    <row r="23" spans="1:11" ht="49.5" customHeight="1" x14ac:dyDescent="0.25">
      <c r="A23" s="287"/>
      <c r="B23" s="295"/>
      <c r="C23" s="289"/>
      <c r="D23" s="308"/>
      <c r="E23" s="310"/>
      <c r="F23" s="183" t="s">
        <v>290</v>
      </c>
      <c r="G23" s="237" t="s">
        <v>181</v>
      </c>
      <c r="H23" s="183" t="s">
        <v>289</v>
      </c>
      <c r="I23" s="183" t="s">
        <v>293</v>
      </c>
      <c r="J23" s="183" t="s">
        <v>292</v>
      </c>
      <c r="K23" s="183" t="s">
        <v>19</v>
      </c>
    </row>
    <row r="24" spans="1:11" ht="49.5" customHeight="1" x14ac:dyDescent="0.25">
      <c r="A24" s="287"/>
      <c r="B24" s="295"/>
      <c r="C24" s="289"/>
      <c r="D24" s="308"/>
      <c r="E24" s="310"/>
      <c r="F24" s="183" t="s">
        <v>291</v>
      </c>
      <c r="G24" s="183" t="s">
        <v>181</v>
      </c>
      <c r="H24" s="183" t="s">
        <v>289</v>
      </c>
      <c r="I24" s="183" t="s">
        <v>293</v>
      </c>
      <c r="J24" s="183" t="s">
        <v>292</v>
      </c>
      <c r="K24" s="183" t="s">
        <v>19</v>
      </c>
    </row>
    <row r="25" spans="1:11" ht="49.5" customHeight="1" x14ac:dyDescent="0.25">
      <c r="A25" s="229">
        <f>A21+1</f>
        <v>18</v>
      </c>
      <c r="B25" s="295"/>
      <c r="C25" s="289"/>
      <c r="D25" s="226" t="s">
        <v>296</v>
      </c>
      <c r="E25" s="228"/>
      <c r="F25" s="237" t="s">
        <v>295</v>
      </c>
      <c r="G25" s="242" t="s">
        <v>79</v>
      </c>
      <c r="H25" s="242" t="s">
        <v>78</v>
      </c>
      <c r="I25" s="242" t="s">
        <v>77</v>
      </c>
      <c r="J25" s="242" t="s">
        <v>80</v>
      </c>
      <c r="K25" s="233" t="s">
        <v>19</v>
      </c>
    </row>
    <row r="26" spans="1:11" ht="64.5" customHeight="1" x14ac:dyDescent="0.25">
      <c r="A26" s="189">
        <f>A25+1</f>
        <v>19</v>
      </c>
      <c r="B26" s="295"/>
      <c r="C26" s="289"/>
      <c r="D26" s="243" t="s">
        <v>235</v>
      </c>
      <c r="E26" s="227" t="s">
        <v>174</v>
      </c>
      <c r="F26" s="190" t="s">
        <v>297</v>
      </c>
      <c r="G26" s="234" t="s">
        <v>81</v>
      </c>
      <c r="H26" s="234" t="s">
        <v>82</v>
      </c>
      <c r="I26" s="234" t="s">
        <v>83</v>
      </c>
      <c r="J26" s="234" t="s">
        <v>159</v>
      </c>
      <c r="K26" s="234" t="s">
        <v>67</v>
      </c>
    </row>
    <row r="27" spans="1:11" ht="50.1" customHeight="1" x14ac:dyDescent="0.25">
      <c r="A27" s="232">
        <f>A26+1</f>
        <v>20</v>
      </c>
      <c r="B27" s="232"/>
      <c r="C27" s="230" t="s">
        <v>189</v>
      </c>
      <c r="D27" s="193"/>
      <c r="E27" s="188" t="s">
        <v>174</v>
      </c>
      <c r="F27" s="197" t="s">
        <v>298</v>
      </c>
      <c r="G27" s="184" t="s">
        <v>17</v>
      </c>
      <c r="H27" s="184" t="s">
        <v>16</v>
      </c>
      <c r="I27" s="184" t="s">
        <v>18</v>
      </c>
      <c r="J27" s="184" t="s">
        <v>15</v>
      </c>
      <c r="K27" s="184" t="s">
        <v>48</v>
      </c>
    </row>
  </sheetData>
  <mergeCells count="22">
    <mergeCell ref="J11:K11"/>
    <mergeCell ref="B16:B26"/>
    <mergeCell ref="C16:C17"/>
    <mergeCell ref="D21:D24"/>
    <mergeCell ref="E21:E24"/>
    <mergeCell ref="G21:K21"/>
    <mergeCell ref="A2:K2"/>
    <mergeCell ref="A21:A24"/>
    <mergeCell ref="C21:C26"/>
    <mergeCell ref="G9:K9"/>
    <mergeCell ref="C8:C9"/>
    <mergeCell ref="B11:B15"/>
    <mergeCell ref="G19:K19"/>
    <mergeCell ref="G20:K20"/>
    <mergeCell ref="C18:C20"/>
    <mergeCell ref="A3:A4"/>
    <mergeCell ref="B3:B4"/>
    <mergeCell ref="C3:C4"/>
    <mergeCell ref="D3:D4"/>
    <mergeCell ref="E3:F3"/>
    <mergeCell ref="G3:K3"/>
    <mergeCell ref="B5:B10"/>
  </mergeCells>
  <conditionalFormatting sqref="D5:D6 E5:E11 D13:E14 D27:E27 E16:E21">
    <cfRule type="cellIs" dxfId="24" priority="11" operator="equal">
      <formula>"Tidak dinilai"</formula>
    </cfRule>
  </conditionalFormatting>
  <conditionalFormatting sqref="D7:D8">
    <cfRule type="cellIs" dxfId="23" priority="10" operator="equal">
      <formula>"Tidak dinilai"</formula>
    </cfRule>
  </conditionalFormatting>
  <conditionalFormatting sqref="A3">
    <cfRule type="cellIs" dxfId="22" priority="9" operator="equal">
      <formula>"Tidak dinilai"</formula>
    </cfRule>
  </conditionalFormatting>
  <conditionalFormatting sqref="E27">
    <cfRule type="cellIs" dxfId="21" priority="8" operator="equal">
      <formula>"Tidak dinilai"</formula>
    </cfRule>
  </conditionalFormatting>
  <conditionalFormatting sqref="B3:D3 E4:F4 D9 E26">
    <cfRule type="cellIs" dxfId="20" priority="13" operator="equal">
      <formula>"Tidak dinilai"</formula>
    </cfRule>
  </conditionalFormatting>
  <conditionalFormatting sqref="E12">
    <cfRule type="cellIs" dxfId="19" priority="7" operator="equal">
      <formula>"Tidak dinilai"</formula>
    </cfRule>
  </conditionalFormatting>
  <conditionalFormatting sqref="F13:F14">
    <cfRule type="cellIs" dxfId="18" priority="6" operator="equal">
      <formula>"Tidak dinilai"</formula>
    </cfRule>
  </conditionalFormatting>
  <conditionalFormatting sqref="D15:E15">
    <cfRule type="cellIs" dxfId="17" priority="5" operator="equal">
      <formula>"Tidak dinilai"</formula>
    </cfRule>
  </conditionalFormatting>
  <conditionalFormatting sqref="F15">
    <cfRule type="cellIs" dxfId="16" priority="4" operator="equal">
      <formula>"Tidak dinilai"</formula>
    </cfRule>
  </conditionalFormatting>
  <conditionalFormatting sqref="I15">
    <cfRule type="cellIs" dxfId="15" priority="3" operator="equal">
      <formula>"Tidak dinilai"</formula>
    </cfRule>
  </conditionalFormatting>
  <conditionalFormatting sqref="G15">
    <cfRule type="cellIs" dxfId="14" priority="2" operator="equal">
      <formula>"Tidak dinilai"</formula>
    </cfRule>
  </conditionalFormatting>
  <conditionalFormatting sqref="H15">
    <cfRule type="cellIs" dxfId="13" priority="1" operator="equal">
      <formula>"Tidak dinilai"</formula>
    </cfRule>
  </conditionalFormatting>
  <dataValidations count="1">
    <dataValidation type="list" allowBlank="1" showInputMessage="1" showErrorMessage="1" sqref="E5:E21 E26:E27">
      <formula1>"Diminta, Tidak Diminta"</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3"/>
  <sheetViews>
    <sheetView topLeftCell="A184" zoomScale="110" zoomScaleNormal="110" workbookViewId="0">
      <selection activeCell="E26" sqref="E26"/>
    </sheetView>
  </sheetViews>
  <sheetFormatPr defaultColWidth="8.85546875" defaultRowHeight="16.5" x14ac:dyDescent="0.3"/>
  <cols>
    <col min="1" max="1" width="6.140625" style="53" customWidth="1"/>
    <col min="2" max="2" width="8.42578125" style="125" customWidth="1"/>
    <col min="3" max="3" width="6.85546875" style="48" customWidth="1"/>
    <col min="4" max="4" width="53" style="48" customWidth="1"/>
    <col min="5" max="5" width="9" style="61" customWidth="1"/>
    <col min="6" max="6" width="6.42578125" style="41" customWidth="1"/>
    <col min="7" max="7" width="25.42578125" style="52" customWidth="1"/>
    <col min="8" max="8" width="13.140625" style="52" customWidth="1"/>
    <col min="9" max="9" width="7.85546875" style="41" customWidth="1"/>
    <col min="10" max="16384" width="8.85546875" style="41"/>
  </cols>
  <sheetData>
    <row r="1" spans="1:9" ht="26.25" customHeight="1" x14ac:dyDescent="0.35">
      <c r="A1" s="68" t="s">
        <v>35</v>
      </c>
      <c r="B1" s="69"/>
      <c r="C1" s="97"/>
      <c r="D1" s="356" t="s">
        <v>105</v>
      </c>
      <c r="E1" s="356"/>
      <c r="F1" s="356"/>
      <c r="G1" s="357"/>
      <c r="H1" s="94"/>
      <c r="I1" s="93"/>
    </row>
    <row r="2" spans="1:9" ht="19.5" customHeight="1" x14ac:dyDescent="0.3">
      <c r="A2" s="70" t="s">
        <v>36</v>
      </c>
      <c r="B2" s="71"/>
      <c r="C2" s="98"/>
      <c r="D2" s="358" t="s">
        <v>37</v>
      </c>
      <c r="E2" s="358"/>
      <c r="F2" s="358"/>
      <c r="G2" s="359"/>
      <c r="H2" s="95"/>
      <c r="I2" s="94"/>
    </row>
    <row r="3" spans="1:9" s="45" customFormat="1" ht="26.25" customHeight="1" x14ac:dyDescent="0.25">
      <c r="A3" s="374" t="s">
        <v>0</v>
      </c>
      <c r="B3" s="375"/>
      <c r="C3" s="375"/>
      <c r="D3" s="375"/>
      <c r="E3" s="42"/>
      <c r="F3" s="43"/>
      <c r="G3" s="35"/>
      <c r="H3" s="35"/>
      <c r="I3" s="44"/>
    </row>
    <row r="4" spans="1:9" s="45" customFormat="1" ht="21.75" customHeight="1" x14ac:dyDescent="0.25">
      <c r="A4" s="373" t="s">
        <v>1</v>
      </c>
      <c r="B4" s="373"/>
      <c r="C4" s="373"/>
      <c r="D4" s="46"/>
      <c r="E4" s="47"/>
      <c r="F4" s="48"/>
      <c r="G4" s="35"/>
      <c r="H4" s="35"/>
      <c r="I4" s="44"/>
    </row>
    <row r="5" spans="1:9" s="45" customFormat="1" ht="19.5" customHeight="1" x14ac:dyDescent="0.25">
      <c r="A5" s="373" t="s">
        <v>2</v>
      </c>
      <c r="B5" s="373"/>
      <c r="C5" s="373"/>
      <c r="D5" s="46"/>
      <c r="E5" s="47"/>
      <c r="F5" s="48"/>
      <c r="G5" s="35"/>
      <c r="H5" s="35"/>
      <c r="I5" s="44"/>
    </row>
    <row r="6" spans="1:9" s="45" customFormat="1" ht="19.5" customHeight="1" x14ac:dyDescent="0.25">
      <c r="A6" s="373" t="s">
        <v>3</v>
      </c>
      <c r="B6" s="373"/>
      <c r="C6" s="373"/>
      <c r="D6" s="46"/>
      <c r="E6" s="47"/>
      <c r="F6" s="48"/>
      <c r="G6" s="35"/>
      <c r="H6" s="35"/>
      <c r="I6" s="44"/>
    </row>
    <row r="7" spans="1:9" s="45" customFormat="1" ht="19.5" customHeight="1" x14ac:dyDescent="0.25">
      <c r="A7" s="373" t="s">
        <v>4</v>
      </c>
      <c r="B7" s="373"/>
      <c r="C7" s="373"/>
      <c r="D7" s="46" t="s">
        <v>68</v>
      </c>
      <c r="E7" s="47"/>
      <c r="F7" s="48"/>
      <c r="G7" s="35"/>
      <c r="H7" s="35"/>
      <c r="I7" s="44"/>
    </row>
    <row r="8" spans="1:9" s="45" customFormat="1" ht="19.5" customHeight="1" x14ac:dyDescent="0.25">
      <c r="A8" s="373" t="s">
        <v>5</v>
      </c>
      <c r="B8" s="373"/>
      <c r="C8" s="373"/>
      <c r="D8" s="49"/>
      <c r="E8" s="50"/>
      <c r="F8" s="106"/>
      <c r="G8" s="35"/>
      <c r="H8" s="35"/>
      <c r="I8" s="44"/>
    </row>
    <row r="9" spans="1:9" s="55" customFormat="1" ht="19.5" customHeight="1" x14ac:dyDescent="0.3">
      <c r="A9" s="51"/>
      <c r="B9" s="125"/>
      <c r="C9" s="48"/>
      <c r="D9" s="48"/>
      <c r="E9" s="53"/>
      <c r="F9" s="43"/>
      <c r="G9" s="36"/>
      <c r="H9" s="36"/>
      <c r="I9" s="54"/>
    </row>
    <row r="10" spans="1:9" s="45" customFormat="1" ht="24.75" customHeight="1" x14ac:dyDescent="0.25">
      <c r="A10" s="376" t="s">
        <v>6</v>
      </c>
      <c r="B10" s="376"/>
      <c r="C10" s="376"/>
      <c r="D10" s="48"/>
      <c r="E10" s="42"/>
      <c r="F10" s="43"/>
      <c r="G10" s="35"/>
      <c r="H10" s="35"/>
      <c r="I10" s="44"/>
    </row>
    <row r="11" spans="1:9" s="45" customFormat="1" ht="19.5" customHeight="1" x14ac:dyDescent="0.25">
      <c r="A11" s="373" t="s">
        <v>7</v>
      </c>
      <c r="B11" s="373"/>
      <c r="C11" s="373"/>
      <c r="D11" s="46"/>
      <c r="E11" s="47"/>
      <c r="F11" s="48"/>
      <c r="G11" s="35"/>
      <c r="H11" s="35"/>
      <c r="I11" s="44"/>
    </row>
    <row r="12" spans="1:9" s="45" customFormat="1" ht="19.5" customHeight="1" x14ac:dyDescent="0.25">
      <c r="A12" s="373" t="s">
        <v>8</v>
      </c>
      <c r="B12" s="373"/>
      <c r="C12" s="373"/>
      <c r="D12" s="46"/>
      <c r="E12" s="47"/>
      <c r="F12" s="48"/>
      <c r="G12" s="35"/>
      <c r="H12" s="35"/>
      <c r="I12" s="44"/>
    </row>
    <row r="13" spans="1:9" s="45" customFormat="1" ht="19.5" customHeight="1" x14ac:dyDescent="0.25">
      <c r="A13" s="382" t="s">
        <v>9</v>
      </c>
      <c r="B13" s="382"/>
      <c r="C13" s="382"/>
      <c r="D13" s="46"/>
      <c r="E13" s="47"/>
      <c r="F13" s="48"/>
      <c r="G13" s="35"/>
      <c r="H13" s="35"/>
      <c r="I13" s="44"/>
    </row>
    <row r="14" spans="1:9" s="45" customFormat="1" ht="19.5" customHeight="1" x14ac:dyDescent="0.25">
      <c r="A14" s="373" t="s">
        <v>10</v>
      </c>
      <c r="B14" s="373"/>
      <c r="C14" s="373"/>
      <c r="D14" s="46"/>
      <c r="E14" s="47"/>
      <c r="F14" s="48"/>
      <c r="G14" s="35"/>
      <c r="H14" s="35"/>
      <c r="I14" s="44"/>
    </row>
    <row r="15" spans="1:9" ht="19.5" customHeight="1" x14ac:dyDescent="0.3">
      <c r="A15" s="22"/>
      <c r="B15" s="37"/>
      <c r="C15" s="99"/>
      <c r="D15" s="99"/>
      <c r="E15" s="23"/>
      <c r="F15" s="37"/>
      <c r="G15" s="37"/>
      <c r="H15" s="37"/>
      <c r="I15" s="55"/>
    </row>
    <row r="16" spans="1:9" ht="53.25" customHeight="1" x14ac:dyDescent="0.3">
      <c r="A16" s="118" t="s">
        <v>27</v>
      </c>
      <c r="B16" s="105" t="s">
        <v>28</v>
      </c>
      <c r="C16" s="383" t="s">
        <v>26</v>
      </c>
      <c r="D16" s="384"/>
      <c r="E16" s="76" t="s">
        <v>13</v>
      </c>
      <c r="F16" s="38"/>
      <c r="G16" s="384" t="s">
        <v>14</v>
      </c>
      <c r="H16" s="384"/>
      <c r="I16" s="384"/>
    </row>
    <row r="17" spans="1:9" ht="17.45" customHeight="1" x14ac:dyDescent="0.3">
      <c r="A17" s="269"/>
      <c r="B17" s="270" t="s">
        <v>49</v>
      </c>
      <c r="C17" s="380" t="s">
        <v>312</v>
      </c>
      <c r="D17" s="343"/>
      <c r="E17" s="275" t="s">
        <v>314</v>
      </c>
      <c r="F17" s="38"/>
      <c r="G17" s="315" t="s">
        <v>56</v>
      </c>
      <c r="H17" s="316"/>
      <c r="I17" s="317"/>
    </row>
    <row r="18" spans="1:9" ht="27.6" customHeight="1" x14ac:dyDescent="0.3">
      <c r="A18" s="102"/>
      <c r="B18" s="277" t="s">
        <v>50</v>
      </c>
      <c r="C18" s="385" t="s">
        <v>106</v>
      </c>
      <c r="D18" s="333"/>
      <c r="E18" s="74" t="s">
        <v>317</v>
      </c>
      <c r="G18" s="318"/>
      <c r="H18" s="319"/>
      <c r="I18" s="320"/>
    </row>
    <row r="19" spans="1:9" ht="41.45" customHeight="1" x14ac:dyDescent="0.3">
      <c r="A19" s="102"/>
      <c r="B19" s="277" t="s">
        <v>58</v>
      </c>
      <c r="C19" s="380" t="s">
        <v>107</v>
      </c>
      <c r="D19" s="343"/>
      <c r="E19" s="74" t="s">
        <v>317</v>
      </c>
      <c r="G19" s="321"/>
      <c r="H19" s="322"/>
      <c r="I19" s="323"/>
    </row>
    <row r="20" spans="1:9" ht="17.100000000000001" customHeight="1" x14ac:dyDescent="0.3">
      <c r="A20" s="102"/>
      <c r="B20" s="277" t="s">
        <v>59</v>
      </c>
      <c r="C20" s="380" t="s">
        <v>108</v>
      </c>
      <c r="D20" s="343"/>
      <c r="E20" s="74" t="s">
        <v>317</v>
      </c>
      <c r="G20" s="1"/>
      <c r="H20" s="1"/>
      <c r="I20" s="1"/>
    </row>
    <row r="21" spans="1:9" ht="17.100000000000001" customHeight="1" x14ac:dyDescent="0.3">
      <c r="A21" s="102"/>
      <c r="B21" s="277" t="s">
        <v>60</v>
      </c>
      <c r="C21" s="342" t="s">
        <v>66</v>
      </c>
      <c r="D21" s="343"/>
      <c r="E21" s="74" t="s">
        <v>317</v>
      </c>
      <c r="G21" s="1"/>
      <c r="H21" s="1"/>
      <c r="I21" s="1"/>
    </row>
    <row r="22" spans="1:9" ht="17.100000000000001" customHeight="1" x14ac:dyDescent="0.3">
      <c r="A22" s="102"/>
      <c r="B22" s="276" t="s">
        <v>110</v>
      </c>
      <c r="C22" s="360" t="s">
        <v>109</v>
      </c>
      <c r="D22" s="360"/>
      <c r="E22" s="74" t="s">
        <v>52</v>
      </c>
      <c r="G22" s="1"/>
      <c r="H22" s="1"/>
      <c r="I22" s="1"/>
    </row>
    <row r="23" spans="1:9" ht="17.100000000000001" customHeight="1" x14ac:dyDescent="0.3">
      <c r="A23" s="102"/>
      <c r="B23" s="276" t="s">
        <v>111</v>
      </c>
      <c r="C23" s="380" t="s">
        <v>57</v>
      </c>
      <c r="D23" s="343"/>
      <c r="E23" s="74" t="s">
        <v>52</v>
      </c>
      <c r="G23" s="1"/>
      <c r="H23" s="1"/>
      <c r="I23" s="1"/>
    </row>
    <row r="24" spans="1:9" ht="26.1" customHeight="1" x14ac:dyDescent="0.3">
      <c r="A24" s="102"/>
      <c r="B24" s="276" t="s">
        <v>23</v>
      </c>
      <c r="C24" s="380" t="s">
        <v>316</v>
      </c>
      <c r="D24" s="343"/>
      <c r="E24" s="74" t="s">
        <v>52</v>
      </c>
      <c r="G24" s="1"/>
      <c r="H24" s="1"/>
      <c r="I24" s="1"/>
    </row>
    <row r="25" spans="1:9" ht="27.95" customHeight="1" x14ac:dyDescent="0.3">
      <c r="A25" s="102"/>
      <c r="B25" s="276" t="s">
        <v>112</v>
      </c>
      <c r="C25" s="324" t="s">
        <v>315</v>
      </c>
      <c r="D25" s="325"/>
      <c r="E25" s="74" t="s">
        <v>317</v>
      </c>
      <c r="G25" s="1"/>
      <c r="H25" s="1"/>
      <c r="I25" s="1"/>
    </row>
    <row r="26" spans="1:9" ht="17.100000000000001" customHeight="1" x14ac:dyDescent="0.3">
      <c r="A26" s="102"/>
      <c r="B26" s="276" t="s">
        <v>113</v>
      </c>
      <c r="C26" s="342" t="s">
        <v>51</v>
      </c>
      <c r="D26" s="343"/>
      <c r="E26" s="74" t="s">
        <v>52</v>
      </c>
      <c r="G26" s="1"/>
      <c r="H26" s="1"/>
      <c r="I26" s="1"/>
    </row>
    <row r="27" spans="1:9" ht="29.25" customHeight="1" x14ac:dyDescent="0.3">
      <c r="A27" s="102"/>
      <c r="B27" s="89"/>
      <c r="C27" s="344" t="s">
        <v>54</v>
      </c>
      <c r="D27" s="345"/>
      <c r="E27" s="278" t="str">
        <f>IF(AND(E17="PTN",E18="Tidak Perlu",E19="Tidak Perlu",E20="Tidak Perlu",E21="Tidak Perlu",E22="Ada",E23="Ada",E24="Ada",E25="Tidak Perlu",E26="Ada"),"Memenuhi",IF(AND(E17="PTS",E18="Ada",E19="Ada",E20="Ada",E21="Ada",E22="Ada",E23="Ada",E24="Ada",E25="Tidak Perlu",E26="Ada"),"Memenuhi","Tidak Memenuhi"))</f>
        <v>Tidak Memenuhi</v>
      </c>
      <c r="G27" s="58"/>
      <c r="H27" s="58"/>
      <c r="I27" s="58"/>
    </row>
    <row r="28" spans="1:9" x14ac:dyDescent="0.3">
      <c r="A28" s="91"/>
      <c r="B28" s="92"/>
      <c r="C28" s="100"/>
      <c r="D28" s="100"/>
      <c r="E28" s="60"/>
      <c r="G28" s="58"/>
      <c r="H28" s="58"/>
      <c r="I28" s="58"/>
    </row>
    <row r="29" spans="1:9" ht="41.45" customHeight="1" x14ac:dyDescent="0.3">
      <c r="A29" s="132">
        <f>A23+1</f>
        <v>1</v>
      </c>
      <c r="B29" s="133" t="s">
        <v>114</v>
      </c>
      <c r="C29" s="346" t="s">
        <v>160</v>
      </c>
      <c r="D29" s="346"/>
      <c r="E29" s="134">
        <v>4</v>
      </c>
      <c r="F29" s="135"/>
      <c r="G29" s="364" t="s">
        <v>115</v>
      </c>
      <c r="H29" s="365"/>
      <c r="I29" s="366"/>
    </row>
    <row r="30" spans="1:9" ht="38.25" x14ac:dyDescent="0.3">
      <c r="A30" s="136"/>
      <c r="B30" s="137"/>
      <c r="C30" s="138">
        <v>4</v>
      </c>
      <c r="D30" s="139" t="s">
        <v>161</v>
      </c>
      <c r="E30" s="140"/>
      <c r="F30" s="135"/>
      <c r="G30" s="370"/>
      <c r="H30" s="371"/>
      <c r="I30" s="372"/>
    </row>
    <row r="31" spans="1:9" ht="27.95" customHeight="1" x14ac:dyDescent="0.3">
      <c r="A31" s="136"/>
      <c r="B31" s="137"/>
      <c r="C31" s="138">
        <v>3</v>
      </c>
      <c r="D31" s="139" t="s">
        <v>162</v>
      </c>
      <c r="E31" s="140"/>
      <c r="F31" s="135"/>
      <c r="G31" s="141"/>
      <c r="H31" s="141"/>
      <c r="I31" s="141"/>
    </row>
    <row r="32" spans="1:9" ht="25.5" x14ac:dyDescent="0.3">
      <c r="A32" s="136"/>
      <c r="B32" s="137"/>
      <c r="C32" s="138">
        <v>2</v>
      </c>
      <c r="D32" s="139" t="s">
        <v>163</v>
      </c>
      <c r="E32" s="140"/>
      <c r="F32" s="135"/>
      <c r="G32" s="142"/>
      <c r="H32" s="143"/>
      <c r="I32" s="135"/>
    </row>
    <row r="33" spans="1:9" ht="38.25" x14ac:dyDescent="0.3">
      <c r="A33" s="136"/>
      <c r="B33" s="137"/>
      <c r="C33" s="138">
        <v>1</v>
      </c>
      <c r="D33" s="139" t="s">
        <v>164</v>
      </c>
      <c r="E33" s="140"/>
      <c r="F33" s="135"/>
      <c r="G33" s="142"/>
      <c r="H33" s="143"/>
      <c r="I33" s="135"/>
    </row>
    <row r="34" spans="1:9" ht="16.5" customHeight="1" x14ac:dyDescent="0.3">
      <c r="A34" s="136"/>
      <c r="B34" s="137"/>
      <c r="C34" s="138">
        <v>0</v>
      </c>
      <c r="D34" s="171" t="s">
        <v>213</v>
      </c>
      <c r="E34" s="140"/>
      <c r="F34" s="135"/>
      <c r="G34" s="142"/>
      <c r="H34" s="143"/>
      <c r="I34" s="135"/>
    </row>
    <row r="35" spans="1:9" ht="16.5" customHeight="1" x14ac:dyDescent="0.3">
      <c r="A35" s="136"/>
      <c r="B35" s="144"/>
      <c r="C35" s="347" t="s">
        <v>13</v>
      </c>
      <c r="D35" s="347"/>
      <c r="E35" s="145">
        <f>IF(OR(E29&lt;0,E29&gt;4),"Salah Isi",E29)</f>
        <v>4</v>
      </c>
      <c r="F35" s="135"/>
      <c r="G35" s="142"/>
      <c r="H35" s="143"/>
      <c r="I35" s="135"/>
    </row>
    <row r="36" spans="1:9" x14ac:dyDescent="0.3">
      <c r="A36" s="102"/>
      <c r="B36" s="146"/>
      <c r="C36" s="147"/>
      <c r="D36" s="147"/>
      <c r="E36" s="148"/>
      <c r="F36" s="61"/>
      <c r="G36" s="149"/>
      <c r="H36" s="149"/>
      <c r="I36" s="149"/>
    </row>
    <row r="37" spans="1:9" ht="81.599999999999994" customHeight="1" x14ac:dyDescent="0.3">
      <c r="A37" s="132">
        <f>A29+1</f>
        <v>2</v>
      </c>
      <c r="B37" s="182" t="s">
        <v>116</v>
      </c>
      <c r="C37" s="333" t="s">
        <v>165</v>
      </c>
      <c r="D37" s="334"/>
      <c r="E37" s="63">
        <v>4</v>
      </c>
      <c r="F37" s="61"/>
      <c r="G37" s="315" t="s">
        <v>117</v>
      </c>
      <c r="H37" s="316"/>
      <c r="I37" s="317"/>
    </row>
    <row r="38" spans="1:9" ht="38.25" x14ac:dyDescent="0.3">
      <c r="A38" s="79"/>
      <c r="B38" s="80"/>
      <c r="C38" s="77">
        <v>4</v>
      </c>
      <c r="D38" s="150" t="s">
        <v>166</v>
      </c>
      <c r="E38" s="151"/>
      <c r="F38" s="61"/>
      <c r="G38" s="321"/>
      <c r="H38" s="322"/>
      <c r="I38" s="323"/>
    </row>
    <row r="39" spans="1:9" ht="28.5" customHeight="1" x14ac:dyDescent="0.3">
      <c r="A39" s="79"/>
      <c r="B39" s="80"/>
      <c r="C39" s="77">
        <v>3</v>
      </c>
      <c r="D39" s="150" t="s">
        <v>168</v>
      </c>
      <c r="E39" s="151"/>
      <c r="F39" s="61"/>
      <c r="G39" s="152"/>
      <c r="H39" s="152"/>
      <c r="I39" s="152"/>
    </row>
    <row r="40" spans="1:9" ht="29.1" customHeight="1" x14ac:dyDescent="0.3">
      <c r="A40" s="79"/>
      <c r="B40" s="80"/>
      <c r="C40" s="77">
        <v>2</v>
      </c>
      <c r="D40" s="150" t="s">
        <v>167</v>
      </c>
      <c r="E40" s="151"/>
      <c r="F40" s="61"/>
      <c r="G40" s="61"/>
      <c r="H40" s="153"/>
      <c r="I40" s="61"/>
    </row>
    <row r="41" spans="1:9" ht="25.5" x14ac:dyDescent="0.3">
      <c r="A41" s="79"/>
      <c r="B41" s="80"/>
      <c r="C41" s="77">
        <v>1</v>
      </c>
      <c r="D41" s="150" t="s">
        <v>169</v>
      </c>
      <c r="E41" s="151"/>
      <c r="F41" s="61"/>
      <c r="G41" s="59"/>
      <c r="H41" s="61"/>
      <c r="I41" s="61"/>
    </row>
    <row r="42" spans="1:9" x14ac:dyDescent="0.3">
      <c r="A42" s="154"/>
      <c r="B42" s="80"/>
      <c r="C42" s="77">
        <v>0</v>
      </c>
      <c r="D42" s="150" t="s">
        <v>118</v>
      </c>
      <c r="E42" s="151"/>
      <c r="F42" s="61"/>
      <c r="G42" s="61"/>
      <c r="H42" s="153"/>
      <c r="I42" s="61"/>
    </row>
    <row r="43" spans="1:9" x14ac:dyDescent="0.3">
      <c r="A43" s="79"/>
      <c r="B43" s="131"/>
      <c r="C43" s="348" t="s">
        <v>13</v>
      </c>
      <c r="D43" s="349"/>
      <c r="E43" s="155">
        <f>IF(OR(E37&lt;0,E37&gt;4),"Salah Isi",E37)</f>
        <v>4</v>
      </c>
      <c r="F43" s="61"/>
      <c r="G43" s="59"/>
      <c r="H43" s="153"/>
      <c r="I43" s="61"/>
    </row>
    <row r="44" spans="1:9" x14ac:dyDescent="0.3">
      <c r="A44" s="102"/>
      <c r="B44" s="47"/>
      <c r="C44" s="147"/>
      <c r="D44" s="147"/>
      <c r="E44" s="148"/>
      <c r="F44" s="61"/>
      <c r="G44" s="149"/>
      <c r="H44" s="149"/>
      <c r="I44" s="149"/>
    </row>
    <row r="45" spans="1:9" ht="68.099999999999994" customHeight="1" x14ac:dyDescent="0.3">
      <c r="A45" s="132">
        <f>A37+1</f>
        <v>3</v>
      </c>
      <c r="B45" s="130" t="s">
        <v>61</v>
      </c>
      <c r="C45" s="333" t="s">
        <v>195</v>
      </c>
      <c r="D45" s="334"/>
      <c r="E45" s="72">
        <v>4</v>
      </c>
      <c r="F45" s="61"/>
      <c r="G45" s="315" t="s">
        <v>211</v>
      </c>
      <c r="H45" s="316"/>
      <c r="I45" s="317"/>
    </row>
    <row r="46" spans="1:9" ht="111" customHeight="1" x14ac:dyDescent="0.3">
      <c r="A46" s="79"/>
      <c r="B46" s="80"/>
      <c r="C46" s="77">
        <v>4</v>
      </c>
      <c r="D46" s="150" t="s">
        <v>252</v>
      </c>
      <c r="E46" s="151"/>
      <c r="F46" s="61"/>
      <c r="G46" s="321"/>
      <c r="H46" s="322"/>
      <c r="I46" s="323"/>
    </row>
    <row r="47" spans="1:9" ht="93.95" customHeight="1" x14ac:dyDescent="0.3">
      <c r="A47" s="79"/>
      <c r="B47" s="80"/>
      <c r="C47" s="77">
        <v>3</v>
      </c>
      <c r="D47" s="150" t="s">
        <v>253</v>
      </c>
      <c r="E47" s="151"/>
      <c r="F47" s="61"/>
      <c r="G47" s="152"/>
      <c r="H47" s="153"/>
      <c r="I47" s="61"/>
    </row>
    <row r="48" spans="1:9" ht="76.5" x14ac:dyDescent="0.3">
      <c r="A48" s="79"/>
      <c r="B48" s="80"/>
      <c r="C48" s="77">
        <v>2</v>
      </c>
      <c r="D48" s="150" t="s">
        <v>254</v>
      </c>
      <c r="E48" s="151"/>
      <c r="F48" s="61"/>
      <c r="G48" s="59"/>
      <c r="H48" s="153"/>
      <c r="I48" s="61"/>
    </row>
    <row r="49" spans="1:9" ht="25.5" x14ac:dyDescent="0.3">
      <c r="A49" s="154"/>
      <c r="B49" s="80"/>
      <c r="C49" s="77">
        <v>1</v>
      </c>
      <c r="D49" s="150" t="s">
        <v>85</v>
      </c>
      <c r="E49" s="151"/>
      <c r="F49" s="61"/>
      <c r="G49" s="59"/>
      <c r="H49" s="153"/>
      <c r="I49" s="61"/>
    </row>
    <row r="50" spans="1:9" ht="31.5" customHeight="1" x14ac:dyDescent="0.3">
      <c r="A50" s="79"/>
      <c r="B50" s="80"/>
      <c r="C50" s="77">
        <v>0</v>
      </c>
      <c r="D50" s="150" t="s">
        <v>119</v>
      </c>
      <c r="E50" s="151"/>
      <c r="F50" s="61"/>
      <c r="G50" s="59"/>
      <c r="H50" s="153"/>
      <c r="I50" s="61"/>
    </row>
    <row r="51" spans="1:9" x14ac:dyDescent="0.3">
      <c r="A51" s="79"/>
      <c r="B51" s="131"/>
      <c r="C51" s="345" t="s">
        <v>13</v>
      </c>
      <c r="D51" s="362"/>
      <c r="E51" s="155">
        <f>IF(OR(E45&lt;0,E45&gt;4),"Salah Isi",E45)</f>
        <v>4</v>
      </c>
      <c r="F51" s="61"/>
      <c r="G51" s="59"/>
      <c r="H51" s="153"/>
      <c r="I51" s="61"/>
    </row>
    <row r="52" spans="1:9" x14ac:dyDescent="0.3">
      <c r="A52" s="91"/>
      <c r="B52" s="47"/>
      <c r="C52" s="147"/>
      <c r="D52" s="147"/>
      <c r="E52" s="148"/>
      <c r="F52" s="61"/>
      <c r="G52" s="149"/>
      <c r="H52" s="149"/>
      <c r="I52" s="149"/>
    </row>
    <row r="53" spans="1:9" x14ac:dyDescent="0.3">
      <c r="A53" s="121">
        <f>A45+1</f>
        <v>4</v>
      </c>
      <c r="B53" s="128" t="s">
        <v>143</v>
      </c>
      <c r="C53" s="325" t="s">
        <v>219</v>
      </c>
      <c r="D53" s="332"/>
      <c r="E53" s="63">
        <v>1.5</v>
      </c>
      <c r="G53" s="315" t="s">
        <v>88</v>
      </c>
      <c r="H53" s="316"/>
      <c r="I53" s="317"/>
    </row>
    <row r="54" spans="1:9" ht="42.95" customHeight="1" x14ac:dyDescent="0.3">
      <c r="A54" s="102"/>
      <c r="B54" s="80"/>
      <c r="C54" s="77">
        <v>4</v>
      </c>
      <c r="D54" s="39" t="s">
        <v>98</v>
      </c>
      <c r="E54" s="56"/>
      <c r="G54" s="321"/>
      <c r="H54" s="322"/>
      <c r="I54" s="323"/>
    </row>
    <row r="55" spans="1:9" ht="16.5" customHeight="1" x14ac:dyDescent="0.3">
      <c r="A55" s="102"/>
      <c r="B55" s="80"/>
      <c r="C55" s="77">
        <v>3</v>
      </c>
      <c r="D55" s="39" t="s">
        <v>120</v>
      </c>
      <c r="E55" s="56"/>
      <c r="G55" s="58"/>
      <c r="H55" s="58"/>
      <c r="I55" s="58"/>
    </row>
    <row r="56" spans="1:9" ht="38.25" x14ac:dyDescent="0.3">
      <c r="A56" s="102"/>
      <c r="B56" s="80"/>
      <c r="C56" s="77">
        <v>2</v>
      </c>
      <c r="D56" s="39" t="s">
        <v>99</v>
      </c>
      <c r="E56" s="56"/>
      <c r="G56" s="59"/>
      <c r="H56" s="41"/>
    </row>
    <row r="57" spans="1:9" ht="16.5" customHeight="1" x14ac:dyDescent="0.3">
      <c r="A57" s="102"/>
      <c r="B57" s="80"/>
      <c r="C57" s="77">
        <v>1</v>
      </c>
      <c r="D57" s="156" t="s">
        <v>121</v>
      </c>
      <c r="E57" s="56"/>
      <c r="G57" s="59"/>
      <c r="H57" s="41"/>
    </row>
    <row r="58" spans="1:9" ht="16.5" customHeight="1" x14ac:dyDescent="0.3">
      <c r="A58" s="120"/>
      <c r="B58" s="80"/>
      <c r="C58" s="77">
        <v>0</v>
      </c>
      <c r="D58" s="39" t="s">
        <v>94</v>
      </c>
      <c r="E58" s="56"/>
      <c r="G58" s="59"/>
    </row>
    <row r="59" spans="1:9" ht="16.5" customHeight="1" x14ac:dyDescent="0.3">
      <c r="A59" s="102"/>
      <c r="B59" s="131"/>
      <c r="C59" s="328" t="s">
        <v>13</v>
      </c>
      <c r="D59" s="329"/>
      <c r="E59" s="64">
        <f>IF(OR(E53=1,E53=3,E53&gt;4),"Salah Isi",E53)</f>
        <v>1.5</v>
      </c>
      <c r="G59" s="59"/>
    </row>
    <row r="60" spans="1:9" x14ac:dyDescent="0.3">
      <c r="A60" s="102"/>
      <c r="B60" s="92"/>
      <c r="C60" s="47"/>
      <c r="D60" s="47"/>
      <c r="E60" s="62"/>
      <c r="G60" s="59"/>
    </row>
    <row r="61" spans="1:9" x14ac:dyDescent="0.3">
      <c r="A61" s="121">
        <f>A53+1</f>
        <v>5</v>
      </c>
      <c r="B61" s="128" t="s">
        <v>144</v>
      </c>
      <c r="C61" s="325" t="s">
        <v>86</v>
      </c>
      <c r="D61" s="332"/>
      <c r="E61" s="63">
        <v>600</v>
      </c>
      <c r="G61" s="341" t="s">
        <v>87</v>
      </c>
      <c r="H61" s="341"/>
      <c r="I61" s="341"/>
    </row>
    <row r="62" spans="1:9" x14ac:dyDescent="0.3">
      <c r="A62" s="102"/>
      <c r="B62" s="131"/>
      <c r="C62" s="328" t="s">
        <v>13</v>
      </c>
      <c r="D62" s="329"/>
      <c r="E62" s="266">
        <f>IF(E61&gt;=560,4,E61/140)</f>
        <v>4</v>
      </c>
      <c r="G62" s="341"/>
      <c r="H62" s="341"/>
      <c r="I62" s="341"/>
    </row>
    <row r="63" spans="1:9" x14ac:dyDescent="0.3">
      <c r="A63" s="91"/>
      <c r="B63" s="92"/>
      <c r="C63" s="100"/>
      <c r="D63" s="100"/>
      <c r="E63" s="60"/>
      <c r="G63" s="58"/>
      <c r="H63" s="58"/>
      <c r="I63" s="58"/>
    </row>
    <row r="64" spans="1:9" x14ac:dyDescent="0.3">
      <c r="A64" s="91"/>
      <c r="B64" s="92"/>
      <c r="C64" s="100"/>
      <c r="D64" s="100"/>
      <c r="E64" s="60"/>
      <c r="G64" s="58"/>
      <c r="H64" s="58"/>
      <c r="I64" s="58"/>
    </row>
    <row r="65" spans="1:9" ht="26.45" customHeight="1" x14ac:dyDescent="0.3">
      <c r="A65" s="102">
        <f>A61+1</f>
        <v>6</v>
      </c>
      <c r="B65" s="236" t="s">
        <v>266</v>
      </c>
      <c r="C65" s="334" t="s">
        <v>306</v>
      </c>
      <c r="D65" s="334"/>
      <c r="E65" s="355">
        <v>4</v>
      </c>
      <c r="G65" s="341" t="s">
        <v>308</v>
      </c>
      <c r="H65" s="341"/>
      <c r="I65" s="341"/>
    </row>
    <row r="66" spans="1:9" ht="159" customHeight="1" x14ac:dyDescent="0.3">
      <c r="A66" s="260"/>
      <c r="B66" s="260"/>
      <c r="C66" s="326" t="s">
        <v>307</v>
      </c>
      <c r="D66" s="327"/>
      <c r="E66" s="355"/>
      <c r="G66" s="341"/>
      <c r="H66" s="341"/>
      <c r="I66" s="341"/>
    </row>
    <row r="67" spans="1:9" ht="38.25" x14ac:dyDescent="0.3">
      <c r="A67" s="102"/>
      <c r="B67" s="80"/>
      <c r="C67" s="77">
        <v>4</v>
      </c>
      <c r="D67" s="160" t="s">
        <v>262</v>
      </c>
      <c r="E67" s="151"/>
      <c r="G67" s="1"/>
      <c r="H67" s="1"/>
      <c r="I67" s="1"/>
    </row>
    <row r="68" spans="1:9" ht="38.25" x14ac:dyDescent="0.3">
      <c r="A68" s="102"/>
      <c r="B68" s="80"/>
      <c r="C68" s="77">
        <v>3</v>
      </c>
      <c r="D68" s="160" t="s">
        <v>263</v>
      </c>
      <c r="E68" s="151"/>
      <c r="G68" s="58"/>
      <c r="H68" s="58"/>
      <c r="I68" s="58"/>
    </row>
    <row r="69" spans="1:9" ht="25.5" x14ac:dyDescent="0.3">
      <c r="A69" s="102"/>
      <c r="B69" s="80"/>
      <c r="C69" s="77">
        <v>2</v>
      </c>
      <c r="D69" s="139" t="s">
        <v>264</v>
      </c>
      <c r="E69" s="151"/>
      <c r="G69" s="59"/>
      <c r="H69" s="41"/>
    </row>
    <row r="70" spans="1:9" ht="27.95" customHeight="1" x14ac:dyDescent="0.3">
      <c r="A70" s="120"/>
      <c r="B70" s="80"/>
      <c r="C70" s="77">
        <v>1</v>
      </c>
      <c r="D70" s="139" t="s">
        <v>265</v>
      </c>
      <c r="E70" s="151"/>
      <c r="G70" s="59"/>
      <c r="H70" s="41"/>
    </row>
    <row r="71" spans="1:9" x14ac:dyDescent="0.3">
      <c r="A71" s="102"/>
      <c r="B71" s="80"/>
      <c r="C71" s="77">
        <v>0</v>
      </c>
      <c r="D71" s="139" t="s">
        <v>261</v>
      </c>
      <c r="E71" s="151"/>
      <c r="G71" s="59"/>
    </row>
    <row r="72" spans="1:9" x14ac:dyDescent="0.3">
      <c r="A72" s="102"/>
      <c r="B72" s="131"/>
      <c r="C72" s="328" t="s">
        <v>13</v>
      </c>
      <c r="D72" s="329"/>
      <c r="E72" s="155">
        <f>IF(OR(E65&lt;0,E65&gt;4),"Salah Isi",E65)</f>
        <v>4</v>
      </c>
      <c r="G72" s="59"/>
    </row>
    <row r="73" spans="1:9" x14ac:dyDescent="0.3">
      <c r="A73" s="91"/>
      <c r="B73" s="92"/>
      <c r="C73" s="100"/>
      <c r="D73" s="100"/>
      <c r="E73" s="60"/>
      <c r="G73" s="58"/>
      <c r="H73" s="58"/>
      <c r="I73" s="58"/>
    </row>
    <row r="74" spans="1:9" x14ac:dyDescent="0.3">
      <c r="A74" s="132">
        <f>A65+1</f>
        <v>7</v>
      </c>
      <c r="B74" s="157" t="s">
        <v>157</v>
      </c>
      <c r="C74" s="363" t="s">
        <v>267</v>
      </c>
      <c r="D74" s="363"/>
      <c r="E74" s="134">
        <v>4</v>
      </c>
      <c r="F74" s="158"/>
      <c r="G74" s="364" t="s">
        <v>122</v>
      </c>
      <c r="H74" s="365"/>
      <c r="I74" s="366"/>
    </row>
    <row r="75" spans="1:9" ht="68.099999999999994" customHeight="1" x14ac:dyDescent="0.3">
      <c r="A75" s="159"/>
      <c r="B75" s="137"/>
      <c r="C75" s="138">
        <v>4</v>
      </c>
      <c r="D75" s="160" t="s">
        <v>201</v>
      </c>
      <c r="E75" s="140"/>
      <c r="F75" s="158"/>
      <c r="G75" s="367"/>
      <c r="H75" s="368"/>
      <c r="I75" s="369"/>
    </row>
    <row r="76" spans="1:9" ht="80.099999999999994" customHeight="1" x14ac:dyDescent="0.3">
      <c r="A76" s="159"/>
      <c r="B76" s="137"/>
      <c r="C76" s="138">
        <v>3</v>
      </c>
      <c r="D76" s="160" t="s">
        <v>200</v>
      </c>
      <c r="E76" s="140"/>
      <c r="F76" s="158"/>
      <c r="G76" s="370"/>
      <c r="H76" s="371"/>
      <c r="I76" s="372"/>
    </row>
    <row r="77" spans="1:9" ht="80.099999999999994" customHeight="1" x14ac:dyDescent="0.3">
      <c r="A77" s="159"/>
      <c r="B77" s="137"/>
      <c r="C77" s="138">
        <v>2</v>
      </c>
      <c r="D77" s="160" t="s">
        <v>202</v>
      </c>
      <c r="E77" s="140"/>
      <c r="F77" s="158"/>
      <c r="G77" s="161"/>
      <c r="H77" s="162"/>
      <c r="I77" s="158"/>
    </row>
    <row r="78" spans="1:9" x14ac:dyDescent="0.3">
      <c r="A78" s="159"/>
      <c r="B78" s="144"/>
      <c r="C78" s="314" t="s">
        <v>13</v>
      </c>
      <c r="D78" s="314"/>
      <c r="E78" s="163">
        <f>IF(E74&lt;2,"Salah Isi",IF(E74&lt;=4,E74,"Salah Isi"))</f>
        <v>4</v>
      </c>
      <c r="F78" s="158" t="s">
        <v>123</v>
      </c>
      <c r="G78" s="161"/>
      <c r="H78" s="162"/>
      <c r="I78" s="158"/>
    </row>
    <row r="79" spans="1:9" x14ac:dyDescent="0.3">
      <c r="A79" s="41"/>
      <c r="B79" s="41"/>
      <c r="C79" s="41"/>
      <c r="D79" s="41"/>
      <c r="E79" s="41"/>
      <c r="G79" s="41"/>
      <c r="H79" s="41"/>
    </row>
    <row r="80" spans="1:9" ht="17.25" customHeight="1" x14ac:dyDescent="0.3">
      <c r="A80" s="119">
        <f>A74+1</f>
        <v>8</v>
      </c>
      <c r="B80" s="116" t="s">
        <v>158</v>
      </c>
      <c r="C80" s="312" t="s">
        <v>196</v>
      </c>
      <c r="D80" s="313"/>
      <c r="E80" s="63">
        <v>4</v>
      </c>
      <c r="F80" s="108"/>
      <c r="G80" s="341" t="s">
        <v>104</v>
      </c>
      <c r="H80" s="341"/>
      <c r="I80" s="341"/>
    </row>
    <row r="81" spans="1:9" x14ac:dyDescent="0.3">
      <c r="A81" s="119"/>
      <c r="B81" s="109"/>
      <c r="C81" s="110">
        <v>4</v>
      </c>
      <c r="D81" s="111" t="s">
        <v>197</v>
      </c>
      <c r="E81" s="111"/>
      <c r="F81" s="108"/>
      <c r="G81" s="341"/>
      <c r="H81" s="341"/>
      <c r="I81" s="341"/>
    </row>
    <row r="82" spans="1:9" x14ac:dyDescent="0.3">
      <c r="A82" s="119"/>
      <c r="B82" s="109"/>
      <c r="C82" s="110">
        <v>3</v>
      </c>
      <c r="D82" s="111" t="s">
        <v>303</v>
      </c>
      <c r="E82" s="111"/>
      <c r="F82" s="108"/>
      <c r="G82" s="1"/>
      <c r="H82" s="1"/>
      <c r="I82" s="58"/>
    </row>
    <row r="83" spans="1:9" x14ac:dyDescent="0.3">
      <c r="A83" s="119"/>
      <c r="B83" s="109"/>
      <c r="C83" s="110">
        <v>2</v>
      </c>
      <c r="D83" s="111" t="s">
        <v>304</v>
      </c>
      <c r="E83" s="111"/>
      <c r="F83" s="108"/>
      <c r="G83" s="112"/>
      <c r="H83" s="113"/>
      <c r="I83" s="58"/>
    </row>
    <row r="84" spans="1:9" x14ac:dyDescent="0.3">
      <c r="A84" s="119"/>
      <c r="B84" s="109"/>
      <c r="C84" s="110">
        <v>1</v>
      </c>
      <c r="D84" s="111" t="s">
        <v>198</v>
      </c>
      <c r="E84" s="111"/>
      <c r="F84" s="108"/>
      <c r="G84" s="112"/>
      <c r="H84" s="113"/>
      <c r="I84" s="58"/>
    </row>
    <row r="85" spans="1:9" x14ac:dyDescent="0.3">
      <c r="A85" s="119"/>
      <c r="B85" s="109"/>
      <c r="C85" s="110">
        <v>0</v>
      </c>
      <c r="D85" s="111" t="s">
        <v>199</v>
      </c>
      <c r="E85" s="111"/>
      <c r="F85" s="108"/>
      <c r="G85" s="112"/>
      <c r="H85" s="113"/>
      <c r="I85" s="58"/>
    </row>
    <row r="86" spans="1:9" x14ac:dyDescent="0.3">
      <c r="A86" s="119"/>
      <c r="B86" s="117"/>
      <c r="C86" s="123" t="s">
        <v>13</v>
      </c>
      <c r="D86" s="114"/>
      <c r="E86" s="257">
        <f>IF(OR(E80&lt;0,E80&gt;4), "Salah Isi",E80)</f>
        <v>4</v>
      </c>
      <c r="F86" s="108"/>
      <c r="G86" s="112"/>
      <c r="H86" s="113"/>
      <c r="I86" s="58"/>
    </row>
    <row r="87" spans="1:9" x14ac:dyDescent="0.3">
      <c r="A87" s="91"/>
      <c r="B87" s="92"/>
      <c r="C87" s="100"/>
      <c r="D87" s="100"/>
      <c r="E87" s="60"/>
      <c r="G87" s="58"/>
      <c r="H87" s="58"/>
      <c r="I87" s="58"/>
    </row>
    <row r="88" spans="1:9" ht="53.25" customHeight="1" x14ac:dyDescent="0.3">
      <c r="A88" s="119">
        <f>A80+1</f>
        <v>9</v>
      </c>
      <c r="B88" s="107" t="s">
        <v>145</v>
      </c>
      <c r="C88" s="330" t="s">
        <v>100</v>
      </c>
      <c r="D88" s="331"/>
      <c r="E88" s="63">
        <v>4</v>
      </c>
      <c r="F88" s="108"/>
      <c r="G88" s="341" t="s">
        <v>102</v>
      </c>
      <c r="H88" s="341"/>
      <c r="I88" s="341"/>
    </row>
    <row r="89" spans="1:9" ht="25.5" x14ac:dyDescent="0.3">
      <c r="A89" s="119"/>
      <c r="B89" s="109"/>
      <c r="C89" s="110">
        <v>4</v>
      </c>
      <c r="D89" s="111" t="s">
        <v>203</v>
      </c>
      <c r="E89" s="111"/>
      <c r="F89" s="108"/>
      <c r="G89" s="341"/>
      <c r="H89" s="341"/>
      <c r="I89" s="341"/>
    </row>
    <row r="90" spans="1:9" ht="25.5" x14ac:dyDescent="0.3">
      <c r="A90" s="119"/>
      <c r="B90" s="109"/>
      <c r="C90" s="110">
        <v>3</v>
      </c>
      <c r="D90" s="111" t="s">
        <v>205</v>
      </c>
      <c r="E90" s="111"/>
      <c r="F90" s="108"/>
      <c r="G90" s="1"/>
      <c r="H90" s="1"/>
      <c r="I90" s="58"/>
    </row>
    <row r="91" spans="1:9" ht="25.5" x14ac:dyDescent="0.3">
      <c r="A91" s="119"/>
      <c r="B91" s="109"/>
      <c r="C91" s="110">
        <v>2</v>
      </c>
      <c r="D91" s="111" t="s">
        <v>204</v>
      </c>
      <c r="E91" s="111"/>
      <c r="F91" s="108"/>
      <c r="G91" s="112"/>
      <c r="H91" s="113"/>
      <c r="I91" s="58"/>
    </row>
    <row r="92" spans="1:9" x14ac:dyDescent="0.3">
      <c r="A92" s="119"/>
      <c r="B92" s="117"/>
      <c r="C92" s="123" t="s">
        <v>13</v>
      </c>
      <c r="D92" s="114"/>
      <c r="E92" s="257">
        <f>IF(OR(E88&lt;2,E88&gt;4), "Salah Isi",E88)</f>
        <v>4</v>
      </c>
      <c r="F92" s="108"/>
      <c r="G92" s="112"/>
      <c r="H92" s="113"/>
      <c r="I92" s="58"/>
    </row>
    <row r="93" spans="1:9" x14ac:dyDescent="0.3">
      <c r="A93" s="91"/>
      <c r="B93" s="92"/>
      <c r="C93" s="100"/>
      <c r="D93" s="100"/>
      <c r="E93" s="60"/>
      <c r="G93" s="58"/>
      <c r="H93" s="58"/>
      <c r="I93" s="58"/>
    </row>
    <row r="94" spans="1:9" ht="54.75" customHeight="1" x14ac:dyDescent="0.3">
      <c r="A94" s="119">
        <f>A88+1</f>
        <v>10</v>
      </c>
      <c r="B94" s="107" t="s">
        <v>146</v>
      </c>
      <c r="C94" s="330" t="s">
        <v>101</v>
      </c>
      <c r="D94" s="331"/>
      <c r="E94" s="63">
        <v>4</v>
      </c>
      <c r="F94" s="108"/>
      <c r="G94" s="341" t="s">
        <v>103</v>
      </c>
      <c r="H94" s="341"/>
      <c r="I94" s="341"/>
    </row>
    <row r="95" spans="1:9" ht="25.5" x14ac:dyDescent="0.3">
      <c r="A95" s="119"/>
      <c r="B95" s="109"/>
      <c r="C95" s="110">
        <v>4</v>
      </c>
      <c r="D95" s="111" t="s">
        <v>206</v>
      </c>
      <c r="E95" s="111"/>
      <c r="F95" s="108"/>
      <c r="G95" s="341"/>
      <c r="H95" s="341"/>
      <c r="I95" s="341"/>
    </row>
    <row r="96" spans="1:9" ht="25.5" x14ac:dyDescent="0.3">
      <c r="A96" s="119"/>
      <c r="B96" s="109"/>
      <c r="C96" s="110">
        <v>3</v>
      </c>
      <c r="D96" s="111" t="s">
        <v>207</v>
      </c>
      <c r="E96" s="111"/>
      <c r="F96" s="108"/>
      <c r="G96" s="1"/>
      <c r="H96" s="1"/>
      <c r="I96" s="58"/>
    </row>
    <row r="97" spans="1:9" ht="25.5" x14ac:dyDescent="0.3">
      <c r="A97" s="119"/>
      <c r="B97" s="109"/>
      <c r="C97" s="110">
        <v>2</v>
      </c>
      <c r="D97" s="111" t="s">
        <v>208</v>
      </c>
      <c r="E97" s="111"/>
      <c r="F97" s="108"/>
      <c r="G97" s="112"/>
      <c r="H97" s="113"/>
      <c r="I97" s="58"/>
    </row>
    <row r="98" spans="1:9" x14ac:dyDescent="0.3">
      <c r="A98" s="119"/>
      <c r="B98" s="117"/>
      <c r="C98" s="123" t="s">
        <v>13</v>
      </c>
      <c r="D98" s="114"/>
      <c r="E98" s="257">
        <f>IF(OR(E94&lt;2,E94&gt;4), "Salah Isi",E94)</f>
        <v>4</v>
      </c>
      <c r="F98" s="108"/>
      <c r="G98" s="112"/>
      <c r="H98" s="113"/>
      <c r="I98" s="58"/>
    </row>
    <row r="99" spans="1:9" x14ac:dyDescent="0.3">
      <c r="A99" s="91"/>
      <c r="B99" s="92"/>
      <c r="C99" s="100"/>
      <c r="D99" s="100"/>
      <c r="E99" s="60"/>
      <c r="G99" s="58"/>
      <c r="H99" s="58"/>
      <c r="I99" s="58"/>
    </row>
    <row r="100" spans="1:9" ht="54.95" customHeight="1" x14ac:dyDescent="0.3">
      <c r="A100" s="119">
        <f>A94+1</f>
        <v>11</v>
      </c>
      <c r="B100" s="239" t="s">
        <v>275</v>
      </c>
      <c r="C100" s="330" t="s">
        <v>299</v>
      </c>
      <c r="D100" s="331"/>
      <c r="E100" s="63">
        <v>4</v>
      </c>
      <c r="F100" s="108"/>
      <c r="G100" s="341" t="s">
        <v>309</v>
      </c>
      <c r="H100" s="341"/>
      <c r="I100" s="341"/>
    </row>
    <row r="101" spans="1:9" ht="69.599999999999994" customHeight="1" x14ac:dyDescent="0.3">
      <c r="A101" s="119"/>
      <c r="B101" s="109"/>
      <c r="C101" s="110">
        <v>4</v>
      </c>
      <c r="D101" s="139" t="s">
        <v>301</v>
      </c>
      <c r="E101" s="111"/>
      <c r="F101" s="108"/>
      <c r="G101" s="341"/>
      <c r="H101" s="341"/>
      <c r="I101" s="341"/>
    </row>
    <row r="102" spans="1:9" ht="69.599999999999994" customHeight="1" x14ac:dyDescent="0.3">
      <c r="A102" s="119"/>
      <c r="B102" s="109"/>
      <c r="C102" s="110">
        <v>3</v>
      </c>
      <c r="D102" s="139" t="s">
        <v>300</v>
      </c>
      <c r="E102" s="111"/>
      <c r="F102" s="108"/>
      <c r="G102" s="1"/>
      <c r="H102" s="1"/>
      <c r="I102" s="58"/>
    </row>
    <row r="103" spans="1:9" ht="54.6" customHeight="1" x14ac:dyDescent="0.3">
      <c r="A103" s="119"/>
      <c r="B103" s="109"/>
      <c r="C103" s="110">
        <v>2</v>
      </c>
      <c r="D103" s="139" t="s">
        <v>299</v>
      </c>
      <c r="E103" s="111"/>
      <c r="F103" s="108"/>
      <c r="G103" s="112"/>
      <c r="H103" s="113"/>
      <c r="I103" s="58"/>
    </row>
    <row r="104" spans="1:9" x14ac:dyDescent="0.3">
      <c r="A104" s="119"/>
      <c r="B104" s="117"/>
      <c r="C104" s="123" t="s">
        <v>13</v>
      </c>
      <c r="D104" s="150"/>
      <c r="E104" s="257">
        <f>IF(OR(E100&lt;2,E100&gt;4), "Salah Isi",E100)</f>
        <v>4</v>
      </c>
      <c r="F104" s="108"/>
      <c r="G104" s="112"/>
      <c r="H104" s="113"/>
      <c r="I104" s="58"/>
    </row>
    <row r="105" spans="1:9" x14ac:dyDescent="0.3">
      <c r="A105" s="91"/>
      <c r="B105" s="92"/>
      <c r="C105" s="100"/>
      <c r="D105" s="100"/>
      <c r="E105" s="60"/>
      <c r="G105" s="58"/>
      <c r="H105" s="58"/>
      <c r="I105" s="58"/>
    </row>
    <row r="106" spans="1:9" ht="108" customHeight="1" x14ac:dyDescent="0.3">
      <c r="A106" s="132">
        <f>A100+1</f>
        <v>12</v>
      </c>
      <c r="B106" s="133" t="s">
        <v>124</v>
      </c>
      <c r="C106" s="337" t="s">
        <v>125</v>
      </c>
      <c r="D106" s="338"/>
      <c r="E106" s="164">
        <v>4</v>
      </c>
      <c r="F106" s="158"/>
      <c r="G106" s="350" t="s">
        <v>126</v>
      </c>
      <c r="H106" s="351"/>
      <c r="I106" s="352"/>
    </row>
    <row r="107" spans="1:9" ht="38.25" x14ac:dyDescent="0.3">
      <c r="A107" s="165"/>
      <c r="B107" s="166"/>
      <c r="C107" s="167">
        <v>4</v>
      </c>
      <c r="D107" s="139" t="s">
        <v>127</v>
      </c>
      <c r="E107" s="168"/>
      <c r="F107" s="158"/>
      <c r="G107" s="169"/>
      <c r="H107" s="169"/>
      <c r="I107" s="169"/>
    </row>
    <row r="108" spans="1:9" ht="43.5" customHeight="1" x14ac:dyDescent="0.3">
      <c r="A108" s="165"/>
      <c r="B108" s="166"/>
      <c r="C108" s="167">
        <v>3</v>
      </c>
      <c r="D108" s="139" t="s">
        <v>128</v>
      </c>
      <c r="E108" s="168"/>
      <c r="F108" s="158"/>
      <c r="G108" s="169"/>
      <c r="H108" s="169"/>
      <c r="I108" s="169"/>
    </row>
    <row r="109" spans="1:9" ht="43.5" customHeight="1" x14ac:dyDescent="0.3">
      <c r="A109" s="165"/>
      <c r="B109" s="166"/>
      <c r="C109" s="167">
        <v>2</v>
      </c>
      <c r="D109" s="139" t="s">
        <v>129</v>
      </c>
      <c r="E109" s="168"/>
      <c r="F109" s="158"/>
      <c r="G109" s="169"/>
      <c r="H109" s="169"/>
      <c r="I109" s="169"/>
    </row>
    <row r="110" spans="1:9" ht="51" x14ac:dyDescent="0.3">
      <c r="A110" s="165"/>
      <c r="B110" s="166"/>
      <c r="C110" s="167">
        <v>1</v>
      </c>
      <c r="D110" s="139" t="s">
        <v>130</v>
      </c>
      <c r="E110" s="168"/>
      <c r="F110" s="158"/>
      <c r="G110" s="169"/>
      <c r="H110" s="169"/>
      <c r="I110" s="169"/>
    </row>
    <row r="111" spans="1:9" ht="17.100000000000001" customHeight="1" x14ac:dyDescent="0.3">
      <c r="A111" s="165"/>
      <c r="B111" s="166"/>
      <c r="C111" s="170">
        <v>0</v>
      </c>
      <c r="D111" s="171" t="s">
        <v>131</v>
      </c>
      <c r="E111" s="168"/>
      <c r="F111" s="158"/>
      <c r="G111" s="169"/>
      <c r="H111" s="169"/>
      <c r="I111" s="169"/>
    </row>
    <row r="112" spans="1:9" ht="17.100000000000001" customHeight="1" x14ac:dyDescent="0.3">
      <c r="A112" s="165"/>
      <c r="B112" s="172"/>
      <c r="C112" s="339" t="s">
        <v>13</v>
      </c>
      <c r="D112" s="340"/>
      <c r="E112" s="173">
        <f>IF(OR(E106&gt;4,E106&lt;0), "Salah Isi", E106)</f>
        <v>4</v>
      </c>
      <c r="F112" s="158"/>
      <c r="G112" s="174"/>
      <c r="H112" s="162"/>
      <c r="I112" s="158"/>
    </row>
    <row r="113" spans="1:9" x14ac:dyDescent="0.3">
      <c r="A113" s="159"/>
      <c r="B113" s="159"/>
      <c r="C113" s="61"/>
      <c r="D113" s="61"/>
      <c r="F113" s="158"/>
      <c r="G113" s="161"/>
      <c r="H113" s="162"/>
      <c r="I113" s="158"/>
    </row>
    <row r="114" spans="1:9" ht="14.1" customHeight="1" x14ac:dyDescent="0.3">
      <c r="A114" s="132">
        <f>A106+1</f>
        <v>13</v>
      </c>
      <c r="B114" s="133" t="s">
        <v>132</v>
      </c>
      <c r="C114" s="337" t="s">
        <v>133</v>
      </c>
      <c r="D114" s="338"/>
      <c r="E114" s="164">
        <v>4</v>
      </c>
      <c r="F114" s="158"/>
      <c r="G114" s="364" t="s">
        <v>210</v>
      </c>
      <c r="H114" s="365"/>
      <c r="I114" s="366"/>
    </row>
    <row r="115" spans="1:9" x14ac:dyDescent="0.3">
      <c r="A115" s="165"/>
      <c r="B115" s="166"/>
      <c r="C115" s="167">
        <v>4</v>
      </c>
      <c r="D115" s="139" t="s">
        <v>134</v>
      </c>
      <c r="E115" s="168"/>
      <c r="F115" s="158"/>
      <c r="G115" s="377"/>
      <c r="H115" s="378"/>
      <c r="I115" s="379"/>
    </row>
    <row r="116" spans="1:9" x14ac:dyDescent="0.3">
      <c r="A116" s="165"/>
      <c r="B116" s="166"/>
      <c r="C116" s="167">
        <v>3</v>
      </c>
      <c r="D116" s="139" t="s">
        <v>135</v>
      </c>
      <c r="E116" s="168"/>
      <c r="F116" s="158"/>
      <c r="G116" s="377"/>
      <c r="H116" s="378"/>
      <c r="I116" s="379"/>
    </row>
    <row r="117" spans="1:9" x14ac:dyDescent="0.3">
      <c r="A117" s="165"/>
      <c r="B117" s="166"/>
      <c r="C117" s="167">
        <v>2</v>
      </c>
      <c r="D117" s="139" t="s">
        <v>136</v>
      </c>
      <c r="E117" s="168"/>
      <c r="F117" s="158"/>
      <c r="G117" s="370"/>
      <c r="H117" s="371"/>
      <c r="I117" s="372"/>
    </row>
    <row r="118" spans="1:9" x14ac:dyDescent="0.3">
      <c r="A118" s="165"/>
      <c r="B118" s="166"/>
      <c r="C118" s="167">
        <v>1</v>
      </c>
      <c r="D118" s="139" t="s">
        <v>137</v>
      </c>
      <c r="E118" s="168"/>
      <c r="F118" s="158"/>
      <c r="G118" s="169"/>
      <c r="H118" s="169"/>
      <c r="I118" s="169"/>
    </row>
    <row r="119" spans="1:9" x14ac:dyDescent="0.3">
      <c r="A119" s="165"/>
      <c r="B119" s="166"/>
      <c r="C119" s="170">
        <v>0</v>
      </c>
      <c r="D119" s="139" t="s">
        <v>138</v>
      </c>
      <c r="E119" s="168"/>
      <c r="F119" s="158"/>
      <c r="G119" s="169"/>
      <c r="H119" s="169"/>
      <c r="I119" s="169"/>
    </row>
    <row r="120" spans="1:9" x14ac:dyDescent="0.3">
      <c r="A120" s="165"/>
      <c r="B120" s="172"/>
      <c r="C120" s="353" t="s">
        <v>13</v>
      </c>
      <c r="D120" s="354"/>
      <c r="E120" s="173">
        <f>IF(OR(E114&gt;4,E114&lt;0), "Salah Isi", E114)</f>
        <v>4</v>
      </c>
      <c r="F120" s="158"/>
      <c r="G120" s="174"/>
      <c r="H120" s="162"/>
      <c r="I120" s="158"/>
    </row>
    <row r="121" spans="1:9" x14ac:dyDescent="0.3">
      <c r="A121" s="159"/>
      <c r="B121" s="159"/>
      <c r="C121" s="61"/>
      <c r="D121" s="61"/>
      <c r="F121" s="158"/>
      <c r="G121" s="161"/>
      <c r="H121" s="162"/>
      <c r="I121" s="158"/>
    </row>
    <row r="122" spans="1:9" ht="81" customHeight="1" x14ac:dyDescent="0.3">
      <c r="A122" s="175">
        <f>A114+1</f>
        <v>14</v>
      </c>
      <c r="B122" s="133" t="s">
        <v>147</v>
      </c>
      <c r="C122" s="337" t="s">
        <v>209</v>
      </c>
      <c r="D122" s="361"/>
      <c r="E122" s="164">
        <v>4</v>
      </c>
      <c r="F122" s="158"/>
      <c r="G122" s="350" t="s">
        <v>139</v>
      </c>
      <c r="H122" s="351"/>
      <c r="I122" s="352"/>
    </row>
    <row r="123" spans="1:9" x14ac:dyDescent="0.3">
      <c r="A123" s="175"/>
      <c r="B123" s="166"/>
      <c r="C123" s="138">
        <v>4</v>
      </c>
      <c r="D123" s="111" t="s">
        <v>178</v>
      </c>
      <c r="E123" s="176"/>
      <c r="F123" s="158"/>
      <c r="G123" s="161"/>
      <c r="H123" s="177"/>
      <c r="I123" s="158"/>
    </row>
    <row r="124" spans="1:9" ht="25.5" x14ac:dyDescent="0.3">
      <c r="A124" s="175"/>
      <c r="B124" s="166"/>
      <c r="C124" s="138">
        <v>3</v>
      </c>
      <c r="D124" s="111" t="s">
        <v>179</v>
      </c>
      <c r="E124" s="176"/>
      <c r="F124" s="158"/>
      <c r="G124" s="203"/>
      <c r="H124" s="177"/>
      <c r="I124" s="158"/>
    </row>
    <row r="125" spans="1:9" ht="25.5" x14ac:dyDescent="0.3">
      <c r="A125" s="175"/>
      <c r="B125" s="166"/>
      <c r="C125" s="138">
        <v>2</v>
      </c>
      <c r="D125" s="111" t="s">
        <v>140</v>
      </c>
      <c r="E125" s="176"/>
      <c r="F125" s="158"/>
      <c r="G125" s="161"/>
      <c r="H125" s="177"/>
      <c r="I125" s="158"/>
    </row>
    <row r="126" spans="1:9" ht="37.5" customHeight="1" x14ac:dyDescent="0.3">
      <c r="A126" s="175"/>
      <c r="B126" s="166"/>
      <c r="C126" s="138">
        <v>1</v>
      </c>
      <c r="D126" s="111" t="s">
        <v>141</v>
      </c>
      <c r="E126" s="176"/>
      <c r="F126" s="158"/>
      <c r="G126" s="161"/>
      <c r="H126" s="177"/>
      <c r="I126" s="158"/>
    </row>
    <row r="127" spans="1:9" ht="25.5" x14ac:dyDescent="0.3">
      <c r="A127" s="175"/>
      <c r="B127" s="166"/>
      <c r="C127" s="138">
        <v>0</v>
      </c>
      <c r="D127" s="111" t="s">
        <v>142</v>
      </c>
      <c r="E127" s="176"/>
      <c r="F127" s="158"/>
      <c r="G127" s="161"/>
      <c r="H127" s="177"/>
      <c r="I127" s="158"/>
    </row>
    <row r="128" spans="1:9" x14ac:dyDescent="0.3">
      <c r="A128" s="175"/>
      <c r="B128" s="172"/>
      <c r="C128" s="314" t="s">
        <v>13</v>
      </c>
      <c r="D128" s="314"/>
      <c r="E128" s="145">
        <f>IF(OR(E122&gt;4,E122&lt;0), "Salah Isi", E122)</f>
        <v>4</v>
      </c>
      <c r="F128" s="158"/>
      <c r="G128" s="161"/>
      <c r="H128" s="162"/>
      <c r="I128" s="158"/>
    </row>
    <row r="129" spans="1:9" x14ac:dyDescent="0.3">
      <c r="A129" s="91"/>
      <c r="B129" s="92"/>
      <c r="C129" s="100"/>
      <c r="D129" s="100"/>
      <c r="E129" s="60"/>
      <c r="G129" s="58"/>
      <c r="H129" s="58"/>
      <c r="I129" s="58"/>
    </row>
    <row r="130" spans="1:9" ht="17.45" customHeight="1" x14ac:dyDescent="0.3">
      <c r="A130" s="121">
        <f>A122+1</f>
        <v>15</v>
      </c>
      <c r="B130" s="128" t="s">
        <v>148</v>
      </c>
      <c r="C130" s="328" t="s">
        <v>231</v>
      </c>
      <c r="D130" s="329"/>
      <c r="E130" s="96"/>
      <c r="G130" s="341" t="s">
        <v>73</v>
      </c>
      <c r="H130" s="341"/>
      <c r="I130" s="341"/>
    </row>
    <row r="131" spans="1:9" ht="17.45" customHeight="1" x14ac:dyDescent="0.3">
      <c r="A131" s="102"/>
      <c r="B131" s="79"/>
      <c r="C131" s="328" t="s">
        <v>69</v>
      </c>
      <c r="D131" s="329"/>
      <c r="E131" s="96"/>
      <c r="G131" s="341"/>
      <c r="H131" s="341"/>
      <c r="I131" s="341"/>
    </row>
    <row r="132" spans="1:9" ht="17.45" customHeight="1" x14ac:dyDescent="0.3">
      <c r="A132" s="102"/>
      <c r="B132" s="79"/>
      <c r="C132" s="124"/>
      <c r="D132" s="115" t="s">
        <v>92</v>
      </c>
      <c r="E132" s="74">
        <v>4</v>
      </c>
      <c r="G132" s="341"/>
      <c r="H132" s="341"/>
      <c r="I132" s="341"/>
    </row>
    <row r="133" spans="1:9" ht="17.45" customHeight="1" x14ac:dyDescent="0.3">
      <c r="A133" s="102"/>
      <c r="B133" s="79"/>
      <c r="C133" s="124"/>
      <c r="D133" s="101" t="s">
        <v>70</v>
      </c>
      <c r="E133" s="74">
        <v>0</v>
      </c>
      <c r="G133" s="59"/>
    </row>
    <row r="134" spans="1:9" ht="17.45" customHeight="1" x14ac:dyDescent="0.3">
      <c r="A134" s="102"/>
      <c r="B134" s="129"/>
      <c r="C134" s="328" t="s">
        <v>13</v>
      </c>
      <c r="D134" s="329"/>
      <c r="E134" s="262">
        <f>IF(OR(E132&gt;=2,E133&gt;=5),4,0)</f>
        <v>4</v>
      </c>
      <c r="G134" s="59"/>
    </row>
    <row r="135" spans="1:9" x14ac:dyDescent="0.3">
      <c r="A135" s="102"/>
      <c r="B135" s="91"/>
      <c r="C135" s="47"/>
      <c r="D135" s="47"/>
      <c r="G135" s="59"/>
    </row>
    <row r="136" spans="1:9" ht="18" customHeight="1" x14ac:dyDescent="0.3">
      <c r="A136" s="121">
        <f>A130+1</f>
        <v>16</v>
      </c>
      <c r="B136" s="128" t="s">
        <v>149</v>
      </c>
      <c r="C136" s="381" t="s">
        <v>232</v>
      </c>
      <c r="D136" s="381"/>
      <c r="E136" s="325"/>
      <c r="G136" s="341" t="s">
        <v>64</v>
      </c>
      <c r="H136" s="341"/>
      <c r="I136" s="341"/>
    </row>
    <row r="137" spans="1:9" ht="18" customHeight="1" x14ac:dyDescent="0.3">
      <c r="A137" s="121"/>
      <c r="B137" s="80"/>
      <c r="C137" s="103"/>
      <c r="D137" s="104" t="s">
        <v>62</v>
      </c>
      <c r="E137" s="63">
        <v>3</v>
      </c>
      <c r="G137" s="341"/>
      <c r="H137" s="341"/>
      <c r="I137" s="341"/>
    </row>
    <row r="138" spans="1:9" ht="18" customHeight="1" x14ac:dyDescent="0.3">
      <c r="A138" s="121"/>
      <c r="B138" s="80"/>
      <c r="C138" s="103"/>
      <c r="D138" s="104" t="s">
        <v>74</v>
      </c>
      <c r="E138" s="74">
        <v>24</v>
      </c>
      <c r="G138" s="341"/>
      <c r="H138" s="341"/>
      <c r="I138" s="341"/>
    </row>
    <row r="139" spans="1:9" ht="18" customHeight="1" x14ac:dyDescent="0.3">
      <c r="A139" s="121"/>
      <c r="B139" s="80"/>
      <c r="C139" s="103"/>
      <c r="D139" s="104" t="s">
        <v>71</v>
      </c>
      <c r="E139" s="74" t="s">
        <v>52</v>
      </c>
      <c r="G139" s="58"/>
      <c r="H139" s="58"/>
      <c r="I139" s="58"/>
    </row>
    <row r="140" spans="1:9" ht="18" customHeight="1" x14ac:dyDescent="0.3">
      <c r="A140" s="121"/>
      <c r="B140" s="80"/>
      <c r="C140" s="103"/>
      <c r="D140" s="104" t="s">
        <v>72</v>
      </c>
      <c r="E140" s="74" t="s">
        <v>52</v>
      </c>
      <c r="G140" s="58"/>
      <c r="H140" s="58"/>
      <c r="I140" s="58"/>
    </row>
    <row r="141" spans="1:9" ht="17.45" customHeight="1" x14ac:dyDescent="0.3">
      <c r="A141" s="102"/>
      <c r="B141" s="129"/>
      <c r="C141" s="328" t="s">
        <v>13</v>
      </c>
      <c r="D141" s="329"/>
      <c r="E141" s="263">
        <f>IF(AND(E137&gt;=3,E138&gt;=24,E139="Ada",E140="Ada"),4,0)</f>
        <v>4</v>
      </c>
      <c r="G141" s="83"/>
      <c r="H141" s="84"/>
      <c r="I141" s="85"/>
    </row>
    <row r="142" spans="1:9" ht="14.1" customHeight="1" x14ac:dyDescent="0.3">
      <c r="A142" s="91"/>
      <c r="B142" s="92"/>
      <c r="C142" s="100"/>
      <c r="D142" s="100"/>
      <c r="E142" s="60"/>
    </row>
    <row r="143" spans="1:9" ht="14.1" customHeight="1" x14ac:dyDescent="0.3">
      <c r="A143" s="121">
        <f>A136+1</f>
        <v>17</v>
      </c>
      <c r="B143" s="178" t="s">
        <v>90</v>
      </c>
      <c r="C143" s="329" t="s">
        <v>150</v>
      </c>
      <c r="D143" s="329"/>
      <c r="E143" s="258">
        <f>AVERAGE(E149,E155,E161)</f>
        <v>4</v>
      </c>
      <c r="G143" s="341" t="s">
        <v>156</v>
      </c>
      <c r="H143" s="341"/>
      <c r="I143" s="341"/>
    </row>
    <row r="144" spans="1:9" ht="18" customHeight="1" x14ac:dyDescent="0.3">
      <c r="A144" s="41"/>
      <c r="B144" s="128" t="s">
        <v>152</v>
      </c>
      <c r="C144" s="325" t="s">
        <v>75</v>
      </c>
      <c r="D144" s="332"/>
      <c r="E144" s="56"/>
      <c r="G144" s="341"/>
      <c r="H144" s="341"/>
      <c r="I144" s="341"/>
    </row>
    <row r="145" spans="1:9" ht="18" customHeight="1" x14ac:dyDescent="0.3">
      <c r="A145" s="121"/>
      <c r="B145" s="80"/>
      <c r="C145" s="103"/>
      <c r="D145" s="104" t="s">
        <v>95</v>
      </c>
      <c r="E145" s="63">
        <v>500</v>
      </c>
      <c r="G145" s="341"/>
      <c r="H145" s="341"/>
      <c r="I145" s="341"/>
    </row>
    <row r="146" spans="1:9" ht="18" customHeight="1" x14ac:dyDescent="0.3">
      <c r="A146" s="121"/>
      <c r="B146" s="80"/>
      <c r="C146" s="103"/>
      <c r="D146" s="104" t="s">
        <v>43</v>
      </c>
      <c r="E146" s="63">
        <v>50</v>
      </c>
      <c r="G146" s="341"/>
      <c r="H146" s="341"/>
      <c r="I146" s="341"/>
    </row>
    <row r="147" spans="1:9" ht="18" customHeight="1" x14ac:dyDescent="0.3">
      <c r="A147" s="121"/>
      <c r="B147" s="80"/>
      <c r="C147" s="103"/>
      <c r="D147" s="104" t="s">
        <v>76</v>
      </c>
      <c r="E147" s="82">
        <f>IF(E146=0,0,E145/E146)</f>
        <v>10</v>
      </c>
      <c r="G147" s="180"/>
      <c r="H147" s="180"/>
      <c r="I147" s="180"/>
    </row>
    <row r="148" spans="1:9" ht="18" customHeight="1" x14ac:dyDescent="0.3">
      <c r="A148" s="121"/>
      <c r="B148" s="80"/>
      <c r="C148" s="103"/>
      <c r="D148" s="104" t="s">
        <v>40</v>
      </c>
      <c r="E148" s="63" t="s">
        <v>42</v>
      </c>
      <c r="G148" s="1"/>
      <c r="H148" s="1"/>
      <c r="I148" s="1"/>
    </row>
    <row r="149" spans="1:9" ht="17.45" customHeight="1" x14ac:dyDescent="0.3">
      <c r="A149" s="102"/>
      <c r="B149" s="129"/>
      <c r="C149" s="328" t="s">
        <v>13</v>
      </c>
      <c r="D149" s="329"/>
      <c r="E149" s="75">
        <f>IF(E148="SD",IF(E147&gt;2,4,IF(E147=2,3,IF(E147&gt;1,2,0))),IF(E147&gt;2,3,IF(E147=2,2,IF(E147&gt;1,1,0))))</f>
        <v>4</v>
      </c>
      <c r="G149" s="1"/>
      <c r="H149" s="1"/>
      <c r="I149" s="1"/>
    </row>
    <row r="150" spans="1:9" ht="18" customHeight="1" x14ac:dyDescent="0.3">
      <c r="A150" s="121"/>
      <c r="B150" s="128" t="s">
        <v>153</v>
      </c>
      <c r="C150" s="325" t="s">
        <v>44</v>
      </c>
      <c r="D150" s="332"/>
      <c r="E150" s="56"/>
      <c r="G150" s="1"/>
      <c r="H150" s="1"/>
      <c r="I150" s="1"/>
    </row>
    <row r="151" spans="1:9" ht="18" customHeight="1" x14ac:dyDescent="0.3">
      <c r="A151" s="121"/>
      <c r="B151" s="80"/>
      <c r="C151" s="103"/>
      <c r="D151" s="104" t="s">
        <v>96</v>
      </c>
      <c r="E151" s="63">
        <v>125</v>
      </c>
      <c r="G151" s="1"/>
      <c r="H151" s="1"/>
      <c r="I151" s="1"/>
    </row>
    <row r="152" spans="1:9" ht="18" customHeight="1" x14ac:dyDescent="0.3">
      <c r="A152" s="121"/>
      <c r="B152" s="80"/>
      <c r="C152" s="103"/>
      <c r="D152" s="104" t="s">
        <v>43</v>
      </c>
      <c r="E152" s="63">
        <v>25</v>
      </c>
      <c r="G152" s="1"/>
      <c r="H152" s="1"/>
      <c r="I152" s="1"/>
    </row>
    <row r="153" spans="1:9" ht="18" customHeight="1" x14ac:dyDescent="0.3">
      <c r="A153" s="121"/>
      <c r="B153" s="80"/>
      <c r="C153" s="103"/>
      <c r="D153" s="104" t="s">
        <v>45</v>
      </c>
      <c r="E153" s="82">
        <f>IF(E152=0,0,E151/E152)</f>
        <v>5</v>
      </c>
      <c r="G153" s="1"/>
      <c r="H153" s="1"/>
      <c r="I153" s="1"/>
    </row>
    <row r="154" spans="1:9" ht="18" customHeight="1" x14ac:dyDescent="0.3">
      <c r="A154" s="121"/>
      <c r="B154" s="80"/>
      <c r="C154" s="103"/>
      <c r="D154" s="104" t="s">
        <v>40</v>
      </c>
      <c r="E154" s="63" t="s">
        <v>42</v>
      </c>
      <c r="G154" s="1"/>
      <c r="H154" s="1"/>
      <c r="I154" s="1"/>
    </row>
    <row r="155" spans="1:9" ht="17.45" customHeight="1" x14ac:dyDescent="0.3">
      <c r="A155" s="102"/>
      <c r="B155" s="129"/>
      <c r="C155" s="328" t="s">
        <v>13</v>
      </c>
      <c r="D155" s="329"/>
      <c r="E155" s="75">
        <f>IF(E154="SD",IF(E153&gt;4,4,IF(E153=4,3,IF(E153&gt;2,2,0))),IF(E153&gt;4,3,IF(E153=4,2,IF(E153&gt;2,1,0))))</f>
        <v>4</v>
      </c>
      <c r="G155" s="67"/>
      <c r="H155" s="179"/>
      <c r="I155" s="54"/>
    </row>
    <row r="156" spans="1:9" ht="16.5" customHeight="1" x14ac:dyDescent="0.3">
      <c r="A156" s="121"/>
      <c r="B156" s="128" t="s">
        <v>154</v>
      </c>
      <c r="C156" s="325" t="s">
        <v>46</v>
      </c>
      <c r="D156" s="332"/>
      <c r="E156" s="56"/>
      <c r="G156" s="1"/>
      <c r="H156" s="1"/>
      <c r="I156" s="1"/>
    </row>
    <row r="157" spans="1:9" x14ac:dyDescent="0.3">
      <c r="A157" s="121"/>
      <c r="B157" s="80"/>
      <c r="C157" s="103"/>
      <c r="D157" s="104" t="s">
        <v>97</v>
      </c>
      <c r="E157" s="63">
        <v>125</v>
      </c>
      <c r="G157" s="1"/>
      <c r="H157" s="1"/>
      <c r="I157" s="1"/>
    </row>
    <row r="158" spans="1:9" x14ac:dyDescent="0.3">
      <c r="A158" s="121"/>
      <c r="B158" s="80"/>
      <c r="C158" s="103"/>
      <c r="D158" s="104" t="s">
        <v>43</v>
      </c>
      <c r="E158" s="63">
        <v>25</v>
      </c>
      <c r="G158" s="1"/>
      <c r="H158" s="1"/>
      <c r="I158" s="1"/>
    </row>
    <row r="159" spans="1:9" x14ac:dyDescent="0.3">
      <c r="A159" s="121"/>
      <c r="B159" s="80"/>
      <c r="C159" s="103"/>
      <c r="D159" s="104" t="s">
        <v>47</v>
      </c>
      <c r="E159" s="82">
        <f>IF(E158=0,0,E157/E158)</f>
        <v>5</v>
      </c>
      <c r="G159" s="1"/>
      <c r="H159" s="1"/>
      <c r="I159" s="1"/>
    </row>
    <row r="160" spans="1:9" x14ac:dyDescent="0.3">
      <c r="A160" s="121"/>
      <c r="B160" s="80"/>
      <c r="C160" s="103"/>
      <c r="D160" s="104" t="s">
        <v>40</v>
      </c>
      <c r="E160" s="63" t="s">
        <v>42</v>
      </c>
      <c r="G160" s="1"/>
      <c r="H160" s="1"/>
      <c r="I160" s="1"/>
    </row>
    <row r="161" spans="1:9" x14ac:dyDescent="0.3">
      <c r="A161" s="102"/>
      <c r="B161" s="129"/>
      <c r="C161" s="328" t="s">
        <v>13</v>
      </c>
      <c r="D161" s="329"/>
      <c r="E161" s="75">
        <f>IF(E160="SD",IF(E159&gt;4,4,IF(E159=4,3,IF(E159&gt;2,2,0))),IF(E159&gt;4,3,IF(E159=4,2,IF(E159&gt;2,1,0))))</f>
        <v>4</v>
      </c>
      <c r="G161" s="1"/>
      <c r="H161" s="1"/>
      <c r="I161" s="1"/>
    </row>
    <row r="162" spans="1:9" x14ac:dyDescent="0.3">
      <c r="A162" s="102"/>
      <c r="B162" s="91"/>
      <c r="C162" s="100"/>
      <c r="D162" s="100"/>
      <c r="E162" s="57"/>
      <c r="G162" s="181"/>
      <c r="H162" s="181"/>
      <c r="I162" s="181"/>
    </row>
    <row r="163" spans="1:9" ht="18.95" customHeight="1" x14ac:dyDescent="0.3">
      <c r="A163" s="121">
        <f>A143+1</f>
        <v>18</v>
      </c>
      <c r="B163" s="128" t="s">
        <v>91</v>
      </c>
      <c r="C163" s="325" t="s">
        <v>93</v>
      </c>
      <c r="D163" s="332"/>
      <c r="E163" s="63">
        <v>4</v>
      </c>
      <c r="G163" s="341" t="s">
        <v>89</v>
      </c>
      <c r="H163" s="341"/>
      <c r="I163" s="341"/>
    </row>
    <row r="164" spans="1:9" ht="28.5" customHeight="1" x14ac:dyDescent="0.3">
      <c r="A164" s="102"/>
      <c r="B164" s="79"/>
      <c r="C164" s="78">
        <v>4</v>
      </c>
      <c r="D164" s="104" t="s">
        <v>79</v>
      </c>
      <c r="E164" s="56"/>
      <c r="G164" s="341"/>
      <c r="H164" s="341"/>
      <c r="I164" s="341"/>
    </row>
    <row r="165" spans="1:9" ht="28.5" customHeight="1" x14ac:dyDescent="0.3">
      <c r="A165" s="102"/>
      <c r="B165" s="79"/>
      <c r="C165" s="78">
        <v>3</v>
      </c>
      <c r="D165" s="104" t="s">
        <v>78</v>
      </c>
      <c r="E165" s="56"/>
      <c r="G165" s="59"/>
    </row>
    <row r="166" spans="1:9" ht="28.5" customHeight="1" x14ac:dyDescent="0.3">
      <c r="A166" s="102"/>
      <c r="B166" s="79"/>
      <c r="C166" s="78">
        <v>2</v>
      </c>
      <c r="D166" s="104" t="s">
        <v>77</v>
      </c>
      <c r="E166" s="56"/>
      <c r="G166" s="59"/>
      <c r="H166" s="41"/>
    </row>
    <row r="167" spans="1:9" ht="15.95" customHeight="1" x14ac:dyDescent="0.3">
      <c r="A167" s="102"/>
      <c r="B167" s="79"/>
      <c r="C167" s="78">
        <v>1</v>
      </c>
      <c r="D167" s="104" t="s">
        <v>80</v>
      </c>
      <c r="E167" s="56"/>
      <c r="G167" s="59"/>
      <c r="H167" s="41"/>
    </row>
    <row r="168" spans="1:9" ht="15.95" customHeight="1" x14ac:dyDescent="0.3">
      <c r="A168" s="120"/>
      <c r="B168" s="79"/>
      <c r="C168" s="78">
        <v>0</v>
      </c>
      <c r="D168" s="39" t="s">
        <v>19</v>
      </c>
      <c r="E168" s="56"/>
      <c r="G168" s="59"/>
      <c r="H168" s="41"/>
    </row>
    <row r="169" spans="1:9" x14ac:dyDescent="0.3">
      <c r="A169" s="102"/>
      <c r="B169" s="129"/>
      <c r="C169" s="328" t="s">
        <v>13</v>
      </c>
      <c r="D169" s="329"/>
      <c r="E169" s="257">
        <f>IF(OR(E163&lt;0,E163&gt;4),"Salah Isi",E163)</f>
        <v>4</v>
      </c>
      <c r="G169" s="50"/>
      <c r="H169" s="41"/>
    </row>
    <row r="170" spans="1:9" x14ac:dyDescent="0.3">
      <c r="A170" s="102"/>
      <c r="B170" s="91"/>
      <c r="C170" s="100"/>
      <c r="D170" s="100"/>
      <c r="E170" s="57"/>
      <c r="G170" s="59"/>
    </row>
    <row r="171" spans="1:9" ht="17.45" customHeight="1" x14ac:dyDescent="0.3">
      <c r="A171" s="121">
        <f>A163+1</f>
        <v>19</v>
      </c>
      <c r="B171" s="128" t="s">
        <v>151</v>
      </c>
      <c r="C171" s="325" t="s">
        <v>63</v>
      </c>
      <c r="D171" s="332"/>
      <c r="E171" s="63">
        <v>4</v>
      </c>
      <c r="G171" s="341" t="s">
        <v>65</v>
      </c>
      <c r="H171" s="341"/>
      <c r="I171" s="341"/>
    </row>
    <row r="172" spans="1:9" ht="42" customHeight="1" x14ac:dyDescent="0.3">
      <c r="A172" s="102"/>
      <c r="B172" s="79"/>
      <c r="C172" s="78">
        <v>4</v>
      </c>
      <c r="D172" s="104" t="s">
        <v>81</v>
      </c>
      <c r="E172" s="56"/>
      <c r="G172" s="341"/>
      <c r="H172" s="341"/>
      <c r="I172" s="341"/>
    </row>
    <row r="173" spans="1:9" ht="38.25" customHeight="1" x14ac:dyDescent="0.3">
      <c r="A173" s="102"/>
      <c r="B173" s="79"/>
      <c r="C173" s="78">
        <v>3</v>
      </c>
      <c r="D173" s="104" t="s">
        <v>82</v>
      </c>
      <c r="E173" s="56"/>
      <c r="G173" s="41"/>
    </row>
    <row r="174" spans="1:9" ht="30.75" customHeight="1" x14ac:dyDescent="0.3">
      <c r="A174" s="102"/>
      <c r="B174" s="79"/>
      <c r="C174" s="78">
        <v>2</v>
      </c>
      <c r="D174" s="104" t="s">
        <v>83</v>
      </c>
      <c r="E174" s="56"/>
      <c r="G174" s="41"/>
    </row>
    <row r="175" spans="1:9" x14ac:dyDescent="0.3">
      <c r="A175" s="120"/>
      <c r="B175" s="79"/>
      <c r="C175" s="78">
        <v>0</v>
      </c>
      <c r="D175" s="104" t="s">
        <v>67</v>
      </c>
      <c r="E175" s="56"/>
      <c r="G175" s="59"/>
    </row>
    <row r="176" spans="1:9" x14ac:dyDescent="0.3">
      <c r="A176" s="102"/>
      <c r="B176" s="129"/>
      <c r="C176" s="328" t="s">
        <v>13</v>
      </c>
      <c r="D176" s="329"/>
      <c r="E176" s="257">
        <f>IF(OR(E171&lt;0,E171&gt;4,E171=1), "Salah Isi",E171)</f>
        <v>4</v>
      </c>
      <c r="G176" s="50"/>
    </row>
    <row r="177" spans="1:9" x14ac:dyDescent="0.3">
      <c r="A177" s="102"/>
      <c r="B177" s="91"/>
      <c r="C177" s="100"/>
      <c r="D177" s="100"/>
      <c r="E177" s="57"/>
      <c r="G177" s="59"/>
    </row>
    <row r="178" spans="1:9" ht="53.1" customHeight="1" x14ac:dyDescent="0.3">
      <c r="A178" s="53">
        <f>A171+1</f>
        <v>20</v>
      </c>
      <c r="B178" s="126" t="s">
        <v>155</v>
      </c>
      <c r="C178" s="333" t="s">
        <v>84</v>
      </c>
      <c r="D178" s="334"/>
      <c r="E178" s="63">
        <v>4</v>
      </c>
      <c r="G178" s="341" t="s">
        <v>39</v>
      </c>
      <c r="H178" s="341"/>
      <c r="I178" s="341"/>
    </row>
    <row r="179" spans="1:9" ht="32.1" customHeight="1" x14ac:dyDescent="0.3">
      <c r="B179" s="81"/>
      <c r="C179" s="77">
        <v>4</v>
      </c>
      <c r="D179" s="39" t="s">
        <v>17</v>
      </c>
      <c r="E179" s="66"/>
      <c r="F179" s="259"/>
      <c r="G179" s="65"/>
      <c r="H179" s="65"/>
      <c r="I179" s="65"/>
    </row>
    <row r="180" spans="1:9" ht="30.95" customHeight="1" x14ac:dyDescent="0.3">
      <c r="B180" s="81"/>
      <c r="C180" s="77">
        <v>3</v>
      </c>
      <c r="D180" s="39" t="s">
        <v>16</v>
      </c>
      <c r="E180" s="66"/>
      <c r="G180" s="65"/>
      <c r="H180" s="65"/>
      <c r="I180" s="65"/>
    </row>
    <row r="181" spans="1:9" x14ac:dyDescent="0.3">
      <c r="B181" s="81"/>
      <c r="C181" s="77">
        <v>2</v>
      </c>
      <c r="D181" s="39" t="s">
        <v>18</v>
      </c>
      <c r="E181" s="66"/>
      <c r="G181" s="65"/>
      <c r="H181" s="65"/>
      <c r="I181" s="65"/>
    </row>
    <row r="182" spans="1:9" x14ac:dyDescent="0.3">
      <c r="B182" s="81"/>
      <c r="C182" s="77">
        <v>1</v>
      </c>
      <c r="D182" s="39" t="s">
        <v>15</v>
      </c>
      <c r="E182" s="66"/>
      <c r="G182" s="41"/>
    </row>
    <row r="183" spans="1:9" ht="25.5" x14ac:dyDescent="0.3">
      <c r="B183" s="127"/>
      <c r="C183" s="77">
        <v>0</v>
      </c>
      <c r="D183" s="39" t="s">
        <v>48</v>
      </c>
      <c r="E183" s="66"/>
      <c r="G183" s="67"/>
    </row>
    <row r="184" spans="1:9" x14ac:dyDescent="0.3">
      <c r="B184" s="178"/>
      <c r="C184" s="335" t="s">
        <v>13</v>
      </c>
      <c r="D184" s="336"/>
      <c r="E184" s="257">
        <f>IF(OR(E178&lt;0,E178&gt;4),"Salah Isi",E178)</f>
        <v>4</v>
      </c>
      <c r="G184" s="67"/>
    </row>
    <row r="185" spans="1:9" ht="17.25" thickBot="1" x14ac:dyDescent="0.35">
      <c r="A185" s="102"/>
      <c r="B185" s="91"/>
      <c r="C185" s="100"/>
      <c r="D185" s="100"/>
      <c r="E185" s="57"/>
      <c r="G185" s="59"/>
    </row>
    <row r="186" spans="1:9" ht="16.5" customHeight="1" x14ac:dyDescent="0.3">
      <c r="A186" s="122"/>
      <c r="C186" s="271" t="s">
        <v>33</v>
      </c>
      <c r="D186" s="272"/>
      <c r="E186" s="273"/>
    </row>
    <row r="187" spans="1:9" ht="16.5" customHeight="1" x14ac:dyDescent="0.3">
      <c r="A187" s="102"/>
      <c r="C187" s="315" t="s">
        <v>34</v>
      </c>
      <c r="D187" s="316"/>
      <c r="E187" s="317"/>
    </row>
    <row r="188" spans="1:9" x14ac:dyDescent="0.3">
      <c r="A188" s="102"/>
      <c r="C188" s="318"/>
      <c r="D188" s="319"/>
      <c r="E188" s="320"/>
    </row>
    <row r="189" spans="1:9" x14ac:dyDescent="0.3">
      <c r="A189" s="102"/>
      <c r="C189" s="318"/>
      <c r="D189" s="319"/>
      <c r="E189" s="320"/>
    </row>
    <row r="190" spans="1:9" x14ac:dyDescent="0.3">
      <c r="A190" s="102"/>
      <c r="C190" s="321"/>
      <c r="D190" s="322"/>
      <c r="E190" s="323"/>
    </row>
    <row r="191" spans="1:9" x14ac:dyDescent="0.3">
      <c r="A191" s="102"/>
      <c r="C191" s="1"/>
      <c r="D191" s="1"/>
      <c r="E191" s="1"/>
    </row>
    <row r="192" spans="1:9" x14ac:dyDescent="0.3">
      <c r="A192" s="102"/>
      <c r="C192" s="1"/>
      <c r="D192" s="1"/>
      <c r="E192" s="1"/>
    </row>
    <row r="193" spans="1:27" x14ac:dyDescent="0.3">
      <c r="A193" s="102"/>
      <c r="C193" s="1"/>
      <c r="D193" s="1"/>
      <c r="E193" s="1"/>
    </row>
    <row r="199" spans="1:27" x14ac:dyDescent="0.3">
      <c r="AA199" s="41" t="s">
        <v>52</v>
      </c>
    </row>
    <row r="200" spans="1:27" x14ac:dyDescent="0.3">
      <c r="AA200" s="41" t="s">
        <v>53</v>
      </c>
    </row>
    <row r="201" spans="1:27" x14ac:dyDescent="0.3">
      <c r="AA201" s="41" t="s">
        <v>317</v>
      </c>
    </row>
    <row r="202" spans="1:27" x14ac:dyDescent="0.3">
      <c r="AA202" s="41" t="s">
        <v>313</v>
      </c>
    </row>
    <row r="203" spans="1:27" x14ac:dyDescent="0.3">
      <c r="AA203" s="41" t="s">
        <v>314</v>
      </c>
    </row>
    <row r="206" spans="1:27" x14ac:dyDescent="0.3">
      <c r="B206" s="274"/>
    </row>
    <row r="207" spans="1:27" x14ac:dyDescent="0.3">
      <c r="B207" s="274"/>
    </row>
    <row r="232" spans="6:6" x14ac:dyDescent="0.3">
      <c r="F232" s="41" t="s">
        <v>42</v>
      </c>
    </row>
    <row r="233" spans="6:6" x14ac:dyDescent="0.3">
      <c r="F233" s="41" t="s">
        <v>41</v>
      </c>
    </row>
  </sheetData>
  <sheetProtection formatCells="0" formatColumns="0" formatRows="0" insertColumns="0" insertRows="0" insertHyperlinks="0" deleteColumns="0" deleteRows="0" selectLockedCells="1" sort="0"/>
  <mergeCells count="92">
    <mergeCell ref="G16:I16"/>
    <mergeCell ref="G130:I132"/>
    <mergeCell ref="G88:I89"/>
    <mergeCell ref="G94:I95"/>
    <mergeCell ref="G80:I81"/>
    <mergeCell ref="G29:I30"/>
    <mergeCell ref="G37:I38"/>
    <mergeCell ref="G122:I122"/>
    <mergeCell ref="G65:I66"/>
    <mergeCell ref="G17:I19"/>
    <mergeCell ref="A12:C12"/>
    <mergeCell ref="A13:C13"/>
    <mergeCell ref="A14:C14"/>
    <mergeCell ref="C21:D21"/>
    <mergeCell ref="C23:D23"/>
    <mergeCell ref="C16:D16"/>
    <mergeCell ref="C17:D17"/>
    <mergeCell ref="C18:D18"/>
    <mergeCell ref="C19:D19"/>
    <mergeCell ref="C20:D20"/>
    <mergeCell ref="C143:D143"/>
    <mergeCell ref="G61:I62"/>
    <mergeCell ref="G114:I117"/>
    <mergeCell ref="C24:D24"/>
    <mergeCell ref="G163:I164"/>
    <mergeCell ref="C88:D88"/>
    <mergeCell ref="C136:E136"/>
    <mergeCell ref="C130:D130"/>
    <mergeCell ref="C131:D131"/>
    <mergeCell ref="C134:D134"/>
    <mergeCell ref="C94:D94"/>
    <mergeCell ref="G100:I101"/>
    <mergeCell ref="C53:D53"/>
    <mergeCell ref="C59:D59"/>
    <mergeCell ref="C61:D61"/>
    <mergeCell ref="C62:D62"/>
    <mergeCell ref="A11:C11"/>
    <mergeCell ref="A3:D3"/>
    <mergeCell ref="A4:C4"/>
    <mergeCell ref="A5:C5"/>
    <mergeCell ref="A6:C6"/>
    <mergeCell ref="A7:C7"/>
    <mergeCell ref="A8:C8"/>
    <mergeCell ref="A10:C10"/>
    <mergeCell ref="D1:G1"/>
    <mergeCell ref="D2:G2"/>
    <mergeCell ref="C163:D163"/>
    <mergeCell ref="C22:D22"/>
    <mergeCell ref="C156:D156"/>
    <mergeCell ref="C161:D161"/>
    <mergeCell ref="C150:D150"/>
    <mergeCell ref="G136:I138"/>
    <mergeCell ref="C141:D141"/>
    <mergeCell ref="C122:D122"/>
    <mergeCell ref="G143:I146"/>
    <mergeCell ref="C45:D45"/>
    <mergeCell ref="G45:I46"/>
    <mergeCell ref="C51:D51"/>
    <mergeCell ref="C74:D74"/>
    <mergeCell ref="G74:I76"/>
    <mergeCell ref="G178:I178"/>
    <mergeCell ref="C26:D26"/>
    <mergeCell ref="C155:D155"/>
    <mergeCell ref="C149:D149"/>
    <mergeCell ref="C27:D27"/>
    <mergeCell ref="C29:D29"/>
    <mergeCell ref="C35:D35"/>
    <mergeCell ref="C37:D37"/>
    <mergeCell ref="C43:D43"/>
    <mergeCell ref="G171:I172"/>
    <mergeCell ref="G53:I54"/>
    <mergeCell ref="G106:I106"/>
    <mergeCell ref="C114:D114"/>
    <mergeCell ref="C120:D120"/>
    <mergeCell ref="C65:D65"/>
    <mergeCell ref="E65:E66"/>
    <mergeCell ref="C80:D80"/>
    <mergeCell ref="C78:D78"/>
    <mergeCell ref="C187:E190"/>
    <mergeCell ref="C25:D25"/>
    <mergeCell ref="C66:D66"/>
    <mergeCell ref="C72:D72"/>
    <mergeCell ref="C100:D100"/>
    <mergeCell ref="C128:D128"/>
    <mergeCell ref="C176:D176"/>
    <mergeCell ref="C169:D169"/>
    <mergeCell ref="C144:D144"/>
    <mergeCell ref="C178:D178"/>
    <mergeCell ref="C184:D184"/>
    <mergeCell ref="C171:D171"/>
    <mergeCell ref="C106:D106"/>
    <mergeCell ref="C112:D112"/>
  </mergeCells>
  <conditionalFormatting sqref="D103">
    <cfRule type="cellIs" dxfId="12" priority="3" operator="equal">
      <formula>"Tidak dinilai"</formula>
    </cfRule>
  </conditionalFormatting>
  <conditionalFormatting sqref="D101">
    <cfRule type="cellIs" dxfId="11" priority="2" operator="equal">
      <formula>"Tidak dinilai"</formula>
    </cfRule>
  </conditionalFormatting>
  <conditionalFormatting sqref="D102">
    <cfRule type="cellIs" dxfId="10" priority="1" operator="equal">
      <formula>"Tidak dinilai"</formula>
    </cfRule>
  </conditionalFormatting>
  <dataValidations count="4">
    <dataValidation type="list" allowBlank="1" showInputMessage="1" showErrorMessage="1" sqref="E148 E160 E154">
      <formula1>$F$232:$F$233</formula1>
    </dataValidation>
    <dataValidation type="list" allowBlank="1" showInputMessage="1" showErrorMessage="1" sqref="E139:E140">
      <formula1>$AA$199:$AA$200</formula1>
    </dataValidation>
    <dataValidation type="list" allowBlank="1" showInputMessage="1" showErrorMessage="1" sqref="E17">
      <formula1>$AA$202:$AA$203</formula1>
    </dataValidation>
    <dataValidation type="list" allowBlank="1" showInputMessage="1" showErrorMessage="1" sqref="E18:E26">
      <formula1>$AA$199:$AA$201</formula1>
    </dataValidation>
  </dataValidations>
  <pageMargins left="0.7" right="0.7" top="0.75" bottom="0.75" header="0.3" footer="0.3"/>
  <pageSetup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opLeftCell="A29" zoomScaleNormal="100" workbookViewId="0">
      <selection activeCell="H18" sqref="H18"/>
    </sheetView>
  </sheetViews>
  <sheetFormatPr defaultColWidth="8.85546875" defaultRowHeight="12.75" outlineLevelCol="1" x14ac:dyDescent="0.2"/>
  <cols>
    <col min="1" max="1" width="6.140625" style="2" customWidth="1"/>
    <col min="2" max="2" width="8.42578125" style="2" customWidth="1"/>
    <col min="3" max="3" width="6.85546875" style="19" customWidth="1"/>
    <col min="4" max="4" width="53" style="19" customWidth="1"/>
    <col min="5" max="5" width="18.42578125" style="25" customWidth="1"/>
    <col min="6" max="6" width="13.140625" style="25" customWidth="1"/>
    <col min="7" max="7" width="7.85546875" style="24" customWidth="1"/>
    <col min="8" max="8" width="7.42578125" style="61" customWidth="1"/>
    <col min="9" max="9" width="7.42578125" style="19" customWidth="1" outlineLevel="1"/>
    <col min="10" max="10" width="10.42578125" style="20" customWidth="1" outlineLevel="1"/>
    <col min="11" max="16384" width="8.85546875" style="19"/>
  </cols>
  <sheetData>
    <row r="1" spans="1:11" ht="26.25" customHeight="1" x14ac:dyDescent="0.2">
      <c r="A1" s="17" t="s">
        <v>20</v>
      </c>
      <c r="B1" s="9"/>
      <c r="C1" s="10"/>
      <c r="D1" s="10"/>
      <c r="E1" s="11"/>
      <c r="F1" s="12"/>
      <c r="G1" s="13"/>
      <c r="H1" s="281"/>
      <c r="I1" s="4"/>
      <c r="J1" s="5"/>
      <c r="K1" s="4"/>
    </row>
    <row r="2" spans="1:11" s="21" customFormat="1" ht="26.25" customHeight="1" x14ac:dyDescent="0.25">
      <c r="A2" s="403"/>
      <c r="B2" s="404"/>
      <c r="C2" s="404"/>
      <c r="D2" s="404"/>
      <c r="E2" s="14"/>
      <c r="F2" s="14"/>
      <c r="G2" s="15"/>
      <c r="H2" s="282"/>
      <c r="I2" s="26"/>
      <c r="J2" s="27"/>
      <c r="K2" s="26"/>
    </row>
    <row r="3" spans="1:11" s="21" customFormat="1" ht="21.75" customHeight="1" x14ac:dyDescent="0.25">
      <c r="A3" s="393" t="s">
        <v>1</v>
      </c>
      <c r="B3" s="393"/>
      <c r="C3" s="393"/>
      <c r="D3" s="28">
        <f>'Hitung F1'!$D$4</f>
        <v>0</v>
      </c>
      <c r="E3" s="14"/>
      <c r="F3" s="14"/>
      <c r="G3" s="15"/>
      <c r="H3" s="282"/>
      <c r="I3" s="26"/>
      <c r="J3" s="27"/>
      <c r="K3" s="26"/>
    </row>
    <row r="4" spans="1:11" s="21" customFormat="1" ht="19.5" customHeight="1" x14ac:dyDescent="0.25">
      <c r="A4" s="393" t="s">
        <v>2</v>
      </c>
      <c r="B4" s="393"/>
      <c r="C4" s="393"/>
      <c r="D4" s="28">
        <f>'Hitung F1'!$D$5</f>
        <v>0</v>
      </c>
      <c r="E4" s="14"/>
      <c r="F4" s="14"/>
      <c r="G4" s="15"/>
      <c r="H4" s="282"/>
      <c r="I4" s="26"/>
      <c r="J4" s="27"/>
      <c r="K4" s="26"/>
    </row>
    <row r="5" spans="1:11" s="21" customFormat="1" ht="19.5" customHeight="1" x14ac:dyDescent="0.25">
      <c r="A5" s="393" t="s">
        <v>3</v>
      </c>
      <c r="B5" s="393"/>
      <c r="C5" s="393"/>
      <c r="D5" s="28">
        <f>'Hitung F1'!$D$6</f>
        <v>0</v>
      </c>
      <c r="E5" s="14"/>
      <c r="F5" s="14"/>
      <c r="G5" s="15"/>
      <c r="H5" s="282"/>
      <c r="I5" s="26"/>
      <c r="J5" s="27"/>
      <c r="K5" s="26"/>
    </row>
    <row r="6" spans="1:11" s="21" customFormat="1" ht="19.5" customHeight="1" x14ac:dyDescent="0.25">
      <c r="A6" s="393" t="s">
        <v>4</v>
      </c>
      <c r="B6" s="393"/>
      <c r="C6" s="393"/>
      <c r="D6" s="28" t="str">
        <f>'Hitung F1'!$D$7</f>
        <v>Profesi</v>
      </c>
      <c r="E6" s="14"/>
      <c r="F6" s="14"/>
      <c r="G6" s="15"/>
      <c r="H6" s="282"/>
      <c r="I6" s="26"/>
      <c r="J6" s="27"/>
      <c r="K6" s="26"/>
    </row>
    <row r="7" spans="1:11" s="21" customFormat="1" ht="19.5" customHeight="1" x14ac:dyDescent="0.25">
      <c r="A7" s="393" t="s">
        <v>5</v>
      </c>
      <c r="B7" s="393"/>
      <c r="C7" s="393"/>
      <c r="D7" s="28">
        <f>'Hitung F1'!$D$8</f>
        <v>0</v>
      </c>
      <c r="E7" s="14"/>
      <c r="F7" s="14"/>
      <c r="G7" s="15"/>
      <c r="H7" s="282"/>
      <c r="I7" s="26"/>
      <c r="J7" s="27"/>
      <c r="K7" s="26"/>
    </row>
    <row r="8" spans="1:11" s="21" customFormat="1" ht="19.5" customHeight="1" x14ac:dyDescent="0.25">
      <c r="A8" s="393" t="s">
        <v>7</v>
      </c>
      <c r="B8" s="393"/>
      <c r="C8" s="393"/>
      <c r="D8" s="28">
        <f>'Hitung F1'!$D$11</f>
        <v>0</v>
      </c>
      <c r="E8" s="14"/>
      <c r="F8" s="14"/>
      <c r="G8" s="15"/>
      <c r="H8" s="282"/>
      <c r="I8" s="26"/>
      <c r="J8" s="27"/>
      <c r="K8" s="26"/>
    </row>
    <row r="9" spans="1:11" s="21" customFormat="1" ht="19.5" customHeight="1" x14ac:dyDescent="0.25">
      <c r="A9" s="393" t="s">
        <v>8</v>
      </c>
      <c r="B9" s="393"/>
      <c r="C9" s="393"/>
      <c r="D9" s="28">
        <f>'Hitung F1'!$D$12</f>
        <v>0</v>
      </c>
      <c r="E9" s="14"/>
      <c r="F9" s="14"/>
      <c r="G9" s="15"/>
      <c r="H9" s="282"/>
      <c r="I9" s="26"/>
      <c r="J9" s="27"/>
      <c r="K9" s="26"/>
    </row>
    <row r="10" spans="1:11" s="21" customFormat="1" ht="19.5" customHeight="1" x14ac:dyDescent="0.25">
      <c r="A10" s="394" t="s">
        <v>9</v>
      </c>
      <c r="B10" s="394"/>
      <c r="C10" s="394"/>
      <c r="D10" s="28">
        <f>'Hitung F1'!$D$13</f>
        <v>0</v>
      </c>
      <c r="E10" s="14"/>
      <c r="F10" s="14"/>
      <c r="G10" s="15"/>
      <c r="H10" s="282"/>
      <c r="I10" s="26"/>
      <c r="J10" s="27"/>
      <c r="K10" s="26"/>
    </row>
    <row r="11" spans="1:11" s="21" customFormat="1" ht="19.5" customHeight="1" x14ac:dyDescent="0.25">
      <c r="A11" s="393" t="s">
        <v>10</v>
      </c>
      <c r="B11" s="393"/>
      <c r="C11" s="393"/>
      <c r="D11" s="28">
        <f>'Hitung F1'!$D$14</f>
        <v>0</v>
      </c>
      <c r="E11" s="14"/>
      <c r="F11" s="14"/>
      <c r="G11" s="15"/>
      <c r="H11" s="282"/>
      <c r="I11" s="26"/>
      <c r="J11" s="27"/>
      <c r="K11" s="26"/>
    </row>
    <row r="12" spans="1:11" ht="19.5" customHeight="1" x14ac:dyDescent="0.2">
      <c r="A12" s="7"/>
      <c r="B12" s="7"/>
      <c r="C12" s="3"/>
      <c r="D12" s="3"/>
      <c r="E12" s="3"/>
      <c r="F12" s="3"/>
      <c r="G12" s="16"/>
      <c r="H12" s="281"/>
      <c r="I12" s="4"/>
      <c r="J12" s="5"/>
      <c r="K12" s="4"/>
    </row>
    <row r="13" spans="1:11" ht="38.25" customHeight="1" x14ac:dyDescent="0.2">
      <c r="A13" s="18" t="s">
        <v>11</v>
      </c>
      <c r="B13" s="18" t="s">
        <v>12</v>
      </c>
      <c r="C13" s="392" t="s">
        <v>25</v>
      </c>
      <c r="D13" s="392"/>
      <c r="E13" s="392" t="s">
        <v>14</v>
      </c>
      <c r="F13" s="392"/>
      <c r="G13" s="392"/>
      <c r="H13" s="283" t="s">
        <v>21</v>
      </c>
      <c r="I13" s="40" t="s">
        <v>22</v>
      </c>
      <c r="J13" s="29" t="s">
        <v>24</v>
      </c>
      <c r="K13" s="4"/>
    </row>
    <row r="14" spans="1:11" ht="42.95" customHeight="1" x14ac:dyDescent="0.2">
      <c r="A14" s="8">
        <v>1</v>
      </c>
      <c r="B14" s="8" t="str">
        <f>'Hitung F1'!$B$29</f>
        <v>1.1</v>
      </c>
      <c r="C14" s="398" t="str">
        <f>'Hitung F1'!$C$29</f>
        <v>Keunggulan program studi yang diusulkan berdasarkan perbandingan program studi sejenis nasional dan/atau internasional yang mencakup aspek (1) pengembangan keilmuan, (2) kajian capaian pembelajaran, dan (3) kurikulum program studi sejenis</v>
      </c>
      <c r="D14" s="398"/>
      <c r="E14" s="395" t="str">
        <f>'Hitung F1'!$G$29</f>
        <v>Ketikkan disini penjelasan mengenai keunikan atau keunggulan program studi yang diusulkan</v>
      </c>
      <c r="F14" s="396"/>
      <c r="G14" s="397"/>
      <c r="H14" s="30">
        <f>'Hitung F1'!$E$35</f>
        <v>4</v>
      </c>
      <c r="I14" s="264">
        <f>Pembobotan!K3</f>
        <v>3.535353535353535</v>
      </c>
      <c r="J14" s="30">
        <f t="shared" ref="J14:J33" si="0">H14*I14</f>
        <v>14.14141414141414</v>
      </c>
      <c r="K14" s="265"/>
    </row>
    <row r="15" spans="1:11" ht="29.1" customHeight="1" x14ac:dyDescent="0.2">
      <c r="A15" s="8">
        <f>A14+1</f>
        <v>2</v>
      </c>
      <c r="B15" s="8" t="str">
        <f>'Hitung F1'!$B$37</f>
        <v>1.2</v>
      </c>
      <c r="C15" s="398" t="str">
        <f>'Hitung F1'!$C$37</f>
        <v>Profil lulusan Program Studi Program Profesi Insinyur yang mencakup aspek (1) profesi atau jenis pekerjaan atau bentuk kerja lainnya dari lulusan, (2) keterkaitan profil dengan keunggulan program studi, dan (3) relevansinya dengan kebutuhan akan profesi keinsinyuran saat ini dan masa depan. Penetapan profil didasarkan atas hasil studi terhadap profesi insinyur maupun pendidikan profesi insinyur sejenis di tingkat nasional dan internasional.</v>
      </c>
      <c r="D15" s="398"/>
      <c r="E15" s="395" t="str">
        <f>'Hitung F1'!$G$37</f>
        <v>Ketikkan disini penjelasan mengenai profil lulusan dan capaian pembelajaran lulusan  untuk setiap profil</v>
      </c>
      <c r="F15" s="396"/>
      <c r="G15" s="397"/>
      <c r="H15" s="30">
        <f>'Hitung F1'!$E$43</f>
        <v>4</v>
      </c>
      <c r="I15" s="264">
        <f>Pembobotan!K4</f>
        <v>7.0707070707070701</v>
      </c>
      <c r="J15" s="30">
        <f t="shared" si="0"/>
        <v>28.28282828282828</v>
      </c>
      <c r="K15" s="265"/>
    </row>
    <row r="16" spans="1:11" ht="41.25" customHeight="1" x14ac:dyDescent="0.2">
      <c r="A16" s="8">
        <f>A15+1</f>
        <v>3</v>
      </c>
      <c r="B16" s="8" t="str">
        <f>'Hitung F1'!$B$45</f>
        <v>1.3</v>
      </c>
      <c r="C16" s="398" t="str">
        <f>'Hitung F1'!$C$45</f>
        <v>Rumusan capaian pembelajaran dari program studi yang diusulkan merujuk SN Dikti (Permendikbud No 3 Tahun 2020) dan sesuai level 7 (tujuh) Kerangka Kualifikasi Nasional Indonesia (Perpres Nomor 8 Tahun 2012), dan Surat Keputusan Direktur Jendral Kelembagaan Ilmu Pengetahuan, Teknologi, dan Pendidikan Tinggi Nomor 1462 Tahun 2016 tentang Panduan Penyelenggaraan Program Studi Program Profesi Insinyur</v>
      </c>
      <c r="D16" s="398"/>
      <c r="E16" s="395" t="str">
        <f>'Hitung F1'!$G$45</f>
        <v>Ketikkan disini rumusan capaian pembelajaran merujuk SN Dikti (Permendikbud No 3 Tahun 2020) dan sesuai level 7 (tujuh) Kerangka Kualifikasi Nasional Indonesia (Perpres Nomor 8 Tahun 2012) dan Surat Keputusan Direktur Jendral Kelembagaan Ilmu Pengetahuan, Teknologi, dan Pendidikan Tinggi Nomor 1462 Tahun 2016 tentang Panduan Penyelenggaraan Program Studi Program Profesi Insinyur.</v>
      </c>
      <c r="F16" s="396"/>
      <c r="G16" s="397"/>
      <c r="H16" s="30">
        <f>'Hitung F1'!$E$51</f>
        <v>4</v>
      </c>
      <c r="I16" s="264">
        <f>Pembobotan!K5</f>
        <v>8.8383838383838391</v>
      </c>
      <c r="J16" s="30">
        <f t="shared" si="0"/>
        <v>35.353535353535356</v>
      </c>
      <c r="K16" s="265"/>
    </row>
    <row r="17" spans="1:11" ht="20.45" customHeight="1" x14ac:dyDescent="0.2">
      <c r="A17" s="73">
        <f>A16+1</f>
        <v>4</v>
      </c>
      <c r="B17" s="73" t="str">
        <f>'Hitung F1'!$B$53</f>
        <v>1.4.1</v>
      </c>
      <c r="C17" s="399" t="str">
        <f>'Hitung F1'!$C$53</f>
        <v>Struktur mata kuliah</v>
      </c>
      <c r="D17" s="399"/>
      <c r="E17" s="400" t="str">
        <f>'Hitung F1'!$G$53</f>
        <v>Ketikkan disini penjelasan susunan mata kuliah</v>
      </c>
      <c r="F17" s="401"/>
      <c r="G17" s="402"/>
      <c r="H17" s="30">
        <v>4</v>
      </c>
      <c r="I17" s="264">
        <f>Pembobotan!K6</f>
        <v>4.4191919191919196</v>
      </c>
      <c r="J17" s="30">
        <f t="shared" si="0"/>
        <v>17.676767676767678</v>
      </c>
      <c r="K17" s="265"/>
    </row>
    <row r="18" spans="1:11" ht="27" customHeight="1" x14ac:dyDescent="0.2">
      <c r="A18" s="73">
        <f>A17+1</f>
        <v>5</v>
      </c>
      <c r="B18" s="73" t="str">
        <f>'Hitung F1'!$B$61</f>
        <v>1.4.2</v>
      </c>
      <c r="C18" s="399" t="str">
        <f>'Hitung F1'!$C$61</f>
        <v>Jumlah jam praktik keinsinyuran</v>
      </c>
      <c r="D18" s="399"/>
      <c r="E18" s="395" t="str">
        <f>'Hitung F1'!$G$61</f>
        <v>Ketikkan disini penjelasan mengenai jumlah jam praktik keinsiyuran</v>
      </c>
      <c r="F18" s="396"/>
      <c r="G18" s="397"/>
      <c r="H18" s="30">
        <f>'Hitung F1'!$E$62</f>
        <v>4</v>
      </c>
      <c r="I18" s="264">
        <f>Pembobotan!K7</f>
        <v>4.4191919191919196</v>
      </c>
      <c r="J18" s="30">
        <f t="shared" si="0"/>
        <v>17.676767676767678</v>
      </c>
      <c r="K18" s="265"/>
    </row>
    <row r="19" spans="1:11" ht="27" customHeight="1" x14ac:dyDescent="0.2">
      <c r="A19" s="73">
        <f t="shared" ref="A19:A20" si="1">A18+1</f>
        <v>6</v>
      </c>
      <c r="B19" s="261" t="str">
        <f>'Hitung F1'!$B$65</f>
        <v>1.5</v>
      </c>
      <c r="C19" s="399" t="str">
        <f>'Hitung F1'!$C$65</f>
        <v xml:space="preserve">Ketersediaan RPS untuk 10 (sepuluh) mata kuliah penciri program studi yang memenuhi 9 (sembilan) komponen </v>
      </c>
      <c r="D19" s="399"/>
      <c r="E19" s="395" t="str">
        <f>'Hitung F1'!$G$65</f>
        <v>Ketikkan disini penjelasan mengenai RPS</v>
      </c>
      <c r="F19" s="396"/>
      <c r="G19" s="397"/>
      <c r="H19" s="30">
        <f>'Hitung F1'!$E$72</f>
        <v>4</v>
      </c>
      <c r="I19" s="264">
        <f>Pembobotan!K8</f>
        <v>10.606060606060606</v>
      </c>
      <c r="J19" s="30">
        <f t="shared" si="0"/>
        <v>42.424242424242422</v>
      </c>
      <c r="K19" s="265"/>
    </row>
    <row r="20" spans="1:11" ht="31.5" customHeight="1" x14ac:dyDescent="0.2">
      <c r="A20" s="73">
        <f t="shared" si="1"/>
        <v>7</v>
      </c>
      <c r="B20" s="73" t="str">
        <f>'Hitung F1'!$B$74</f>
        <v>2.1.1</v>
      </c>
      <c r="C20" s="399" t="str">
        <f>'Hitung F1'!$C$74</f>
        <v xml:space="preserve">Jumlah, kualifikasi, dan status calon dosen </v>
      </c>
      <c r="D20" s="399"/>
      <c r="E20" s="395" t="str">
        <f>'Hitung F1'!$G$74</f>
        <v>Ketikkan disini penjelasan mengenai jumlah, kualifikasi, dan status calon dosen tetap</v>
      </c>
      <c r="F20" s="396"/>
      <c r="G20" s="397"/>
      <c r="H20" s="30">
        <f>'Hitung F1'!$E$78</f>
        <v>4</v>
      </c>
      <c r="I20" s="264">
        <f>Pembobotan!K9</f>
        <v>2.9411764705882351</v>
      </c>
      <c r="J20" s="30">
        <f t="shared" si="0"/>
        <v>11.76470588235294</v>
      </c>
      <c r="K20" s="265"/>
    </row>
    <row r="21" spans="1:11" ht="30" customHeight="1" x14ac:dyDescent="0.2">
      <c r="A21" s="73">
        <f t="shared" ref="A21:A33" si="2">A20+1</f>
        <v>8</v>
      </c>
      <c r="B21" s="73" t="str">
        <f>'Hitung F1'!$B$80</f>
        <v>2.1.2</v>
      </c>
      <c r="C21" s="399" t="str">
        <f>'Hitung F1'!$C$80</f>
        <v>Pengalaman kerja bidang disiplin keinsinyuran calon dosen industri</v>
      </c>
      <c r="D21" s="399"/>
      <c r="E21" s="395" t="str">
        <f>'Hitung F1'!$G$80</f>
        <v>Ketikkan disini penjelasan tentang pengalaman kerja bidang disiplin keinsinyuran para calon dosen tidak tetap</v>
      </c>
      <c r="F21" s="396"/>
      <c r="G21" s="397"/>
      <c r="H21" s="30">
        <f>'Hitung F1'!$E$86</f>
        <v>4</v>
      </c>
      <c r="I21" s="264">
        <f>Pembobotan!K10</f>
        <v>6.8627450980392153</v>
      </c>
      <c r="J21" s="30">
        <f t="shared" si="0"/>
        <v>27.450980392156861</v>
      </c>
      <c r="K21" s="265"/>
    </row>
    <row r="22" spans="1:11" ht="53.45" customHeight="1" x14ac:dyDescent="0.2">
      <c r="A22" s="73">
        <f t="shared" si="2"/>
        <v>9</v>
      </c>
      <c r="B22" s="73" t="str">
        <f>'Hitung F1'!$B$88</f>
        <v>2.2.1</v>
      </c>
      <c r="C22" s="399" t="str">
        <f>'Hitung F1'!$C$88</f>
        <v>Rekam jejak/data karya ilmiah bidang disiplin keinsinyuran calon dosen bergelar Magister/Doktor yang memiliki sertifikat/ijazah Ir dan IPM/IPU yang bidang keahliannya sesuai program studi dalam 3 tahun terakhir sebagai penulis utama (penulis pertama atau penulis korespondensi).</v>
      </c>
      <c r="D22" s="399"/>
      <c r="E22" s="395" t="str">
        <f>'Hitung F1'!$G$88</f>
        <v>Ketikkan disini penjelasan tentang data karya ilmiah bidang keinsinyuran calon dosen tetap begelar Magister/Doktor yang bidang keahliannya sesuai dengan program studi</v>
      </c>
      <c r="F22" s="396"/>
      <c r="G22" s="397"/>
      <c r="H22" s="30">
        <f>'Hitung F1'!$E$92</f>
        <v>4</v>
      </c>
      <c r="I22" s="264">
        <f>Pembobotan!K11</f>
        <v>5.8823529411764701</v>
      </c>
      <c r="J22" s="30">
        <f t="shared" si="0"/>
        <v>23.52941176470588</v>
      </c>
      <c r="K22" s="265"/>
    </row>
    <row r="23" spans="1:11" ht="56.1" customHeight="1" x14ac:dyDescent="0.2">
      <c r="A23" s="73">
        <f t="shared" si="2"/>
        <v>10</v>
      </c>
      <c r="B23" s="73" t="str">
        <f>'Hitung F1'!$B$94</f>
        <v>2.2.2</v>
      </c>
      <c r="C23" s="399" t="str">
        <f>'Hitung F1'!$C$94</f>
        <v>Rekam jejak/data karya ilmiah bidang disiplin keinsinyuran calon dosen bergelar Magister Terapan/Doktor Terapan yang memiliki sertifikat/ijazah Ir dan IPM/IPU yang bidang keahliannya sesuai program studi dalam 3 tahun terakhir sebagai perencana/perancang utama.</v>
      </c>
      <c r="D23" s="399"/>
      <c r="E23" s="395" t="str">
        <f>'Hitung F1'!$G$94</f>
        <v>Ketikkan disini penjelasan tentang data karya ilmiah bidang keinsinyuran calon dosen tetap bergelar Magister Terapan/Doktor yang bidang keahliannya sesuai dengan program studi</v>
      </c>
      <c r="F23" s="396"/>
      <c r="G23" s="397"/>
      <c r="H23" s="30">
        <f>'Hitung F1'!$E$98</f>
        <v>4</v>
      </c>
      <c r="I23" s="264">
        <f>Pembobotan!K12</f>
        <v>5.8823529411764701</v>
      </c>
      <c r="J23" s="30">
        <f t="shared" si="0"/>
        <v>23.52941176470588</v>
      </c>
      <c r="K23" s="265"/>
    </row>
    <row r="24" spans="1:11" ht="56.1" customHeight="1" x14ac:dyDescent="0.2">
      <c r="A24" s="73">
        <f t="shared" si="2"/>
        <v>11</v>
      </c>
      <c r="B24" s="261" t="str">
        <f>'Hitung F1'!$B$100</f>
        <v>2.3</v>
      </c>
      <c r="C24" s="399" t="str">
        <f>'Hitung F1'!$C$100</f>
        <v>Pembimbing Lapangan : jumlah minimum 3 (tiga) orang untuk setiap disiplin/minat keinsinyuran yang diusulkan, memiliki Surat Tanda Registrasi Insinyur Indonesia yang masih berlaku, dan memiliki Sertifikat Insinyur Profesional (SPI) yang berlaku (minimal IPM)</v>
      </c>
      <c r="D24" s="399"/>
      <c r="E24" s="395" t="str">
        <f>'Hitung F1'!$G$100</f>
        <v>Ketikkan disini penjelasan tentang jumlah dan kualifikasi pembimbing lapangan</v>
      </c>
      <c r="F24" s="396"/>
      <c r="G24" s="397"/>
      <c r="H24" s="30">
        <f>'Hitung F1'!$E$104</f>
        <v>4</v>
      </c>
      <c r="I24" s="264">
        <f>Pembobotan!K13</f>
        <v>11.76470588235294</v>
      </c>
      <c r="J24" s="30">
        <f t="shared" si="0"/>
        <v>47.058823529411761</v>
      </c>
      <c r="K24" s="265"/>
    </row>
    <row r="25" spans="1:11" ht="108.6" customHeight="1" x14ac:dyDescent="0.2">
      <c r="A25" s="73">
        <f t="shared" si="2"/>
        <v>12</v>
      </c>
      <c r="B25" s="73" t="str">
        <f>'Hitung F1'!$B$106</f>
        <v>3.1.1</v>
      </c>
      <c r="C25" s="398" t="str">
        <f>'Hitung F1'!$C$106</f>
        <v>Struktur organisasi Unit Pengelola Program Studi mencakup aspek: 
a. Lima unsur unit pengelola program studi: 
   1) unsur penyusun kebijakan; 
   2) unsur pelaksana akademik; 
   3) unsur pengawas dan penjaminan mutu; 
   4) unsur penunjang akademik atau sumber belajar; dan 
   5) unsur pelaksana administrasi atau tata usaha; dan 
b. penjelasan tata kerja dan tata hubungan</v>
      </c>
      <c r="D25" s="398"/>
      <c r="E25" s="395" t="str">
        <f>'Hitung F1'!$G$106</f>
        <v>Ketikkan disini penjelasan tentang rancangan tata kerja dan organisasi yang mencakup lima aspek</v>
      </c>
      <c r="F25" s="396"/>
      <c r="G25" s="397"/>
      <c r="H25" s="30">
        <f>'Hitung F1'!$E$112</f>
        <v>4</v>
      </c>
      <c r="I25" s="264">
        <f>Pembobotan!K14</f>
        <v>4.2087542087542085</v>
      </c>
      <c r="J25" s="30">
        <f t="shared" si="0"/>
        <v>16.835016835016834</v>
      </c>
      <c r="K25" s="265"/>
    </row>
    <row r="26" spans="1:11" ht="107.45" customHeight="1" x14ac:dyDescent="0.2">
      <c r="A26" s="73">
        <f t="shared" si="2"/>
        <v>13</v>
      </c>
      <c r="B26" s="73" t="str">
        <f>'Hitung F1'!$B$114</f>
        <v>3.1.2</v>
      </c>
      <c r="C26" s="398" t="str">
        <f>'Hitung F1'!$C$114</f>
        <v xml:space="preserve">Perwujudan good governance dan lima pilar tata pamong yang mampu menjamin terwujudnya visi, terlaksanakannya misi, tercapainya tujuan, dan berhasilnya strategi yang digunakan secara:
1) Kredibel, 
2) Transparan, 
3) Akuntabel, 
4) Bertanggung jawab, dan
5) Adil
</v>
      </c>
      <c r="D26" s="398"/>
      <c r="E26" s="395" t="str">
        <f>'Hitung F1'!$G$114</f>
        <v>Ketikkan disini penjelasan tentang rancangan tata kelola yang mencakup lima aspek</v>
      </c>
      <c r="F26" s="396"/>
      <c r="G26" s="397"/>
      <c r="H26" s="30">
        <f>'Hitung F1'!$E$120</f>
        <v>4</v>
      </c>
      <c r="I26" s="264">
        <f>Pembobotan!K15</f>
        <v>5.0505050505050502</v>
      </c>
      <c r="J26" s="30">
        <f t="shared" si="0"/>
        <v>20.202020202020201</v>
      </c>
      <c r="K26" s="265"/>
    </row>
    <row r="27" spans="1:11" ht="80.45" customHeight="1" x14ac:dyDescent="0.2">
      <c r="A27" s="73">
        <f t="shared" si="2"/>
        <v>14</v>
      </c>
      <c r="B27" s="73" t="str">
        <f>'Hitung F1'!$B$122</f>
        <v>3.2.1</v>
      </c>
      <c r="C27" s="398" t="str">
        <f>'Hitung F1'!$C$122</f>
        <v>Keterlaksanaan Sistem Penjaminan Mutu Internal berdasarkan keberadaan 5 aspek: 1) dokumen legal pembentukan unsur pelaksana penjaminan mutu; 2) ketersediaan dokumen mutu: kebijakan SPMI, manual SPMI, standar SPMI, dan formulir SPMI; 3) terlaksananya siklus penjaminan mutu (siklus PPEPP); 4) bukti sahih efektivitas pelaksanaan penjaminan mutu (jika ada); dan 5) memiliki external benchmarking dalam peningkatan mutu (jika ada).</v>
      </c>
      <c r="D27" s="398"/>
      <c r="E27" s="395" t="str">
        <f>'Hitung F1'!$G$122</f>
        <v xml:space="preserve">Jelaskan rencana sistem penjaminan mutu program studi </v>
      </c>
      <c r="F27" s="396"/>
      <c r="G27" s="397"/>
      <c r="H27" s="30">
        <f>'Hitung F1'!$E$128</f>
        <v>4</v>
      </c>
      <c r="I27" s="264">
        <f>Pembobotan!K16</f>
        <v>4.2087542087542085</v>
      </c>
      <c r="J27" s="30">
        <f t="shared" si="0"/>
        <v>16.835016835016834</v>
      </c>
      <c r="K27" s="265"/>
    </row>
    <row r="28" spans="1:11" ht="30" customHeight="1" x14ac:dyDescent="0.2">
      <c r="A28" s="73">
        <f t="shared" si="2"/>
        <v>15</v>
      </c>
      <c r="B28" s="73" t="str">
        <f>'Hitung F1'!$B$130</f>
        <v>3.2.2</v>
      </c>
      <c r="C28" s="399" t="str">
        <f>'Hitung F1'!$C$130</f>
        <v>Syarat calon mahasiswa</v>
      </c>
      <c r="D28" s="399"/>
      <c r="E28" s="395" t="str">
        <f>'Hitung F1'!$G$130</f>
        <v>Ketikkan disini penjelasan mengenai persyaratan calon mahasiswa baru</v>
      </c>
      <c r="F28" s="396"/>
      <c r="G28" s="397"/>
      <c r="H28" s="30">
        <f>'Hitung F1'!$E$134</f>
        <v>4</v>
      </c>
      <c r="I28" s="264">
        <f>Pembobotan!K17</f>
        <v>2.5252525252525251</v>
      </c>
      <c r="J28" s="30">
        <f t="shared" si="0"/>
        <v>10.1010101010101</v>
      </c>
      <c r="K28" s="265"/>
    </row>
    <row r="29" spans="1:11" ht="30" customHeight="1" x14ac:dyDescent="0.2">
      <c r="A29" s="73">
        <f t="shared" si="2"/>
        <v>16</v>
      </c>
      <c r="B29" s="73" t="str">
        <f>'Hitung F1'!$B$136</f>
        <v>3.2.3</v>
      </c>
      <c r="C29" s="399" t="str">
        <f>'Hitung F1'!$C$136</f>
        <v>Syarat kelulusan</v>
      </c>
      <c r="D29" s="399"/>
      <c r="E29" s="400" t="str">
        <f>'Hitung F1'!$G$136</f>
        <v>Ketikkan disini penjelasan mengenai persyaratan kelulusan yang diberlakukan</v>
      </c>
      <c r="F29" s="401"/>
      <c r="G29" s="402"/>
      <c r="H29" s="30">
        <f>'Hitung F1'!$E$141</f>
        <v>4</v>
      </c>
      <c r="I29" s="264">
        <f>Pembobotan!K18</f>
        <v>2.5252525252525251</v>
      </c>
      <c r="J29" s="30">
        <f t="shared" si="0"/>
        <v>10.1010101010101</v>
      </c>
      <c r="K29" s="265"/>
    </row>
    <row r="30" spans="1:11" ht="27" customHeight="1" x14ac:dyDescent="0.2">
      <c r="A30" s="73">
        <f t="shared" si="2"/>
        <v>17</v>
      </c>
      <c r="B30" s="73" t="str">
        <f>'Hitung F1'!$B$143</f>
        <v>3.3.1</v>
      </c>
      <c r="C30" s="399" t="str">
        <f>'Hitung F1'!$C$143</f>
        <v>Sarana dan Prasarana</v>
      </c>
      <c r="D30" s="399"/>
      <c r="E30" s="400" t="str">
        <f>'Hitung F1'!$G$143</f>
        <v>Ketikkan disini penjelasan mengenai luasan dan status kepemilikan sarana dan prasarana</v>
      </c>
      <c r="F30" s="401"/>
      <c r="G30" s="402"/>
      <c r="H30" s="30">
        <f>'Hitung F1'!$E$143</f>
        <v>4</v>
      </c>
      <c r="I30" s="264">
        <f>Pembobotan!K19</f>
        <v>1.2626262626262625</v>
      </c>
      <c r="J30" s="30">
        <f t="shared" si="0"/>
        <v>5.0505050505050502</v>
      </c>
      <c r="K30" s="265"/>
    </row>
    <row r="31" spans="1:11" ht="27" customHeight="1" x14ac:dyDescent="0.2">
      <c r="A31" s="73">
        <f t="shared" si="2"/>
        <v>18</v>
      </c>
      <c r="B31" s="73" t="str">
        <f>'Hitung F1'!$B$163</f>
        <v>3.3.2</v>
      </c>
      <c r="C31" s="399" t="str">
        <f>'Hitung F1'!$C$163</f>
        <v>Ketersediaan prasarana yang digunakan di lokasi praktik keinsinyuran</v>
      </c>
      <c r="D31" s="399"/>
      <c r="E31" s="400" t="str">
        <f>'Hitung F1'!$G$163</f>
        <v>Ketikkan disini penjelasan mengenai ketersediaan prasarana yang digunakan di di lokasi praktik keinsinyuran</v>
      </c>
      <c r="F31" s="401"/>
      <c r="G31" s="402"/>
      <c r="H31" s="30">
        <f>'Hitung F1'!$E$169</f>
        <v>4</v>
      </c>
      <c r="I31" s="264">
        <f>Pembobotan!K20</f>
        <v>2.1043771043771042</v>
      </c>
      <c r="J31" s="30">
        <f t="shared" si="0"/>
        <v>8.4175084175084169</v>
      </c>
      <c r="K31" s="265"/>
    </row>
    <row r="32" spans="1:11" ht="27" customHeight="1" x14ac:dyDescent="0.2">
      <c r="A32" s="73">
        <f t="shared" si="2"/>
        <v>19</v>
      </c>
      <c r="B32" s="73" t="str">
        <f>'Hitung F1'!$B$171</f>
        <v>3.3.3</v>
      </c>
      <c r="C32" s="399" t="str">
        <f>'Hitung F1'!$C$171</f>
        <v>Akses kepustakaan ilmiah</v>
      </c>
      <c r="D32" s="399"/>
      <c r="E32" s="400" t="str">
        <f>'Hitung F1'!$G$171</f>
        <v>Ketikkan disini penjelasan mengenai akses kepustakaan ilmiah</v>
      </c>
      <c r="F32" s="401"/>
      <c r="G32" s="402"/>
      <c r="H32" s="30">
        <f>'Hitung F1'!$E$176</f>
        <v>4</v>
      </c>
      <c r="I32" s="264">
        <f>Pembobotan!K21</f>
        <v>1.2626262626262625</v>
      </c>
      <c r="J32" s="30">
        <f t="shared" si="0"/>
        <v>5.0505050505050502</v>
      </c>
      <c r="K32" s="265"/>
    </row>
    <row r="33" spans="1:11" ht="57.95" customHeight="1" x14ac:dyDescent="0.2">
      <c r="A33" s="73">
        <f t="shared" si="2"/>
        <v>20</v>
      </c>
      <c r="B33" s="73" t="str">
        <f>'Hitung F1'!$B$178</f>
        <v>3.4</v>
      </c>
      <c r="C33" s="398" t="str">
        <f>'Hitung F1'!$C$178</f>
        <v>Jumlah dan kualifikasi tenaga kependidikan:
Jumlah minimal tenaga kependidikan terdiri atas 2 (dua) orang tenaga kependidikan untuk setiap program studi. Kualifikasi tenaga kependidikan minimal berijazah D3, berusia maksimum 56 tahun, dan bekerja penuh waktu 37,5 jam/minggu</v>
      </c>
      <c r="D33" s="398"/>
      <c r="E33" s="400" t="str">
        <f>'Hitung F1'!$G$178</f>
        <v>Ketikkan disini penjelasan mengenai jumlah dan kualifikasi tenaga kependidikan</v>
      </c>
      <c r="F33" s="401"/>
      <c r="G33" s="402"/>
      <c r="H33" s="30">
        <f>'Hitung F1'!$E$184</f>
        <v>4</v>
      </c>
      <c r="I33" s="264">
        <f>Pembobotan!K22</f>
        <v>4.6296296296296298</v>
      </c>
      <c r="J33" s="30">
        <f t="shared" si="0"/>
        <v>18.518518518518519</v>
      </c>
      <c r="K33" s="265"/>
    </row>
    <row r="34" spans="1:11" x14ac:dyDescent="0.2">
      <c r="A34" s="6"/>
      <c r="B34" s="6"/>
      <c r="C34" s="4"/>
      <c r="D34" s="4"/>
      <c r="E34" s="31"/>
      <c r="F34" s="31"/>
      <c r="G34" s="16"/>
      <c r="H34" s="281"/>
      <c r="I34" s="4"/>
      <c r="J34" s="267">
        <f>SUM(J14:J33)</f>
        <v>400</v>
      </c>
      <c r="K34" s="4"/>
    </row>
    <row r="35" spans="1:11" x14ac:dyDescent="0.2">
      <c r="A35" s="6"/>
      <c r="B35" s="6"/>
      <c r="C35" s="4"/>
      <c r="D35" s="4"/>
      <c r="E35" s="31"/>
      <c r="F35" s="31"/>
      <c r="G35" s="16"/>
      <c r="H35" s="281"/>
      <c r="I35" s="4"/>
      <c r="J35" s="5"/>
      <c r="K35" s="4"/>
    </row>
    <row r="36" spans="1:11" ht="13.5" thickBot="1" x14ac:dyDescent="0.25">
      <c r="A36" s="6"/>
      <c r="B36" s="6"/>
      <c r="C36" s="4"/>
      <c r="D36" s="32" t="s">
        <v>33</v>
      </c>
      <c r="E36" s="31"/>
      <c r="F36" s="31"/>
      <c r="G36" s="16"/>
      <c r="H36" s="281"/>
      <c r="I36" s="4"/>
      <c r="J36" s="5"/>
      <c r="K36" s="4"/>
    </row>
    <row r="37" spans="1:11" x14ac:dyDescent="0.2">
      <c r="A37" s="6"/>
      <c r="B37" s="6"/>
      <c r="C37" s="4"/>
      <c r="D37" s="386" t="str">
        <f>'Hitung F1'!$C$187</f>
        <v>Ketikkan disini penjelasan mengenai gambaran penilaian secara umum dari seluruh kriteria</v>
      </c>
      <c r="E37" s="387"/>
      <c r="F37" s="31"/>
      <c r="G37" s="16"/>
      <c r="H37" s="281"/>
      <c r="I37" s="4"/>
      <c r="J37" s="5"/>
      <c r="K37" s="4"/>
    </row>
    <row r="38" spans="1:11" x14ac:dyDescent="0.2">
      <c r="A38" s="6"/>
      <c r="B38" s="6"/>
      <c r="C38" s="4"/>
      <c r="D38" s="388"/>
      <c r="E38" s="389"/>
      <c r="F38" s="31"/>
      <c r="G38" s="16"/>
      <c r="H38" s="281"/>
      <c r="I38" s="4"/>
      <c r="J38" s="5"/>
      <c r="K38" s="4"/>
    </row>
    <row r="39" spans="1:11" x14ac:dyDescent="0.2">
      <c r="A39" s="6"/>
      <c r="B39" s="6"/>
      <c r="C39" s="4"/>
      <c r="D39" s="388"/>
      <c r="E39" s="389"/>
      <c r="F39" s="31"/>
      <c r="G39" s="16"/>
      <c r="H39" s="281"/>
      <c r="I39" s="4"/>
      <c r="J39" s="5"/>
      <c r="K39" s="4"/>
    </row>
    <row r="40" spans="1:11" x14ac:dyDescent="0.2">
      <c r="A40" s="6"/>
      <c r="B40" s="6"/>
      <c r="C40" s="4"/>
      <c r="D40" s="388"/>
      <c r="E40" s="389"/>
      <c r="F40" s="31"/>
      <c r="G40" s="16"/>
      <c r="H40" s="281"/>
      <c r="I40" s="4"/>
      <c r="J40" s="5"/>
      <c r="K40" s="4"/>
    </row>
    <row r="41" spans="1:11" x14ac:dyDescent="0.2">
      <c r="A41" s="6"/>
      <c r="B41" s="6"/>
      <c r="C41" s="4"/>
      <c r="D41" s="388"/>
      <c r="E41" s="389"/>
      <c r="F41" s="31"/>
      <c r="G41" s="16"/>
      <c r="H41" s="281"/>
      <c r="I41" s="4"/>
      <c r="J41" s="5"/>
      <c r="K41" s="4"/>
    </row>
    <row r="42" spans="1:11" ht="13.5" thickBot="1" x14ac:dyDescent="0.25">
      <c r="A42" s="6"/>
      <c r="B42" s="6"/>
      <c r="C42" s="4"/>
      <c r="D42" s="390"/>
      <c r="E42" s="391"/>
      <c r="F42" s="31"/>
      <c r="G42" s="16"/>
      <c r="H42" s="281"/>
      <c r="I42" s="4"/>
      <c r="J42" s="5"/>
      <c r="K42" s="4"/>
    </row>
    <row r="43" spans="1:11" x14ac:dyDescent="0.2">
      <c r="A43" s="6"/>
      <c r="B43" s="6"/>
      <c r="C43" s="4"/>
      <c r="D43" s="4"/>
      <c r="E43" s="31"/>
      <c r="F43" s="31"/>
      <c r="G43" s="16"/>
      <c r="H43" s="281"/>
      <c r="I43" s="4"/>
      <c r="J43" s="5"/>
      <c r="K43" s="4"/>
    </row>
    <row r="44" spans="1:11" ht="21" customHeight="1" x14ac:dyDescent="0.2">
      <c r="A44" s="6"/>
      <c r="B44" s="6"/>
      <c r="C44" s="4"/>
      <c r="D44" s="88" t="s">
        <v>318</v>
      </c>
      <c r="E44" s="268">
        <f>J34</f>
        <v>400</v>
      </c>
      <c r="F44" s="31"/>
      <c r="G44" s="16"/>
      <c r="H44" s="281"/>
      <c r="I44" s="4"/>
      <c r="J44" s="5"/>
      <c r="K44" s="4"/>
    </row>
    <row r="45" spans="1:11" ht="21" customHeight="1" x14ac:dyDescent="0.2">
      <c r="A45" s="6"/>
      <c r="B45" s="6"/>
      <c r="C45" s="4"/>
      <c r="D45" s="88" t="s">
        <v>311</v>
      </c>
      <c r="E45" s="33" t="str">
        <f>IF(AND(J34&gt;=200,H17&gt;=2,H20&gt;=2,H27&gt;=2),"Memenuhi","Belum memenuhi")</f>
        <v>Memenuhi</v>
      </c>
      <c r="F45" s="31"/>
      <c r="G45" s="16"/>
      <c r="H45" s="281"/>
      <c r="I45" s="4"/>
      <c r="J45" s="5"/>
      <c r="K45" s="4"/>
    </row>
    <row r="46" spans="1:11" ht="21" customHeight="1" x14ac:dyDescent="0.2">
      <c r="A46" s="6"/>
      <c r="B46" s="86"/>
      <c r="C46" s="87"/>
      <c r="D46" s="279" t="s">
        <v>55</v>
      </c>
      <c r="E46" s="90" t="str">
        <f>'Hitung F1'!E27</f>
        <v>Tidak Memenuhi</v>
      </c>
      <c r="F46" s="31"/>
      <c r="G46" s="16"/>
      <c r="H46" s="281"/>
      <c r="I46" s="4"/>
      <c r="J46" s="5"/>
      <c r="K46" s="4"/>
    </row>
    <row r="47" spans="1:11" ht="21" customHeight="1" x14ac:dyDescent="0.2">
      <c r="A47" s="6"/>
      <c r="B47" s="6"/>
      <c r="C47" s="4"/>
      <c r="D47" s="34" t="s">
        <v>38</v>
      </c>
      <c r="E47" s="33" t="str">
        <f>IF(AND(E44&gt;=200,E45="Memenuhi",E46="Memenuhi"),"Memenuhi","Belum Memenuhi")</f>
        <v>Belum Memenuhi</v>
      </c>
      <c r="F47" s="31"/>
      <c r="G47" s="16"/>
      <c r="H47" s="281"/>
      <c r="I47" s="4"/>
      <c r="J47" s="5"/>
      <c r="K47" s="4"/>
    </row>
    <row r="48" spans="1:11" x14ac:dyDescent="0.2">
      <c r="A48" s="6"/>
      <c r="B48" s="6"/>
      <c r="C48" s="4"/>
      <c r="D48" s="4"/>
      <c r="E48" s="31"/>
      <c r="F48" s="31"/>
      <c r="G48" s="16"/>
      <c r="H48" s="281"/>
      <c r="I48" s="4"/>
      <c r="J48" s="5"/>
      <c r="K48" s="4"/>
    </row>
    <row r="49" spans="1:11" x14ac:dyDescent="0.2">
      <c r="A49" s="6"/>
      <c r="B49" s="6"/>
      <c r="C49" s="4"/>
      <c r="D49" s="4"/>
      <c r="E49" s="31"/>
      <c r="F49" s="31"/>
      <c r="G49" s="16"/>
      <c r="H49" s="281"/>
      <c r="I49" s="4"/>
      <c r="J49" s="5"/>
      <c r="K49" s="4"/>
    </row>
    <row r="50" spans="1:11" x14ac:dyDescent="0.2">
      <c r="A50" s="6"/>
      <c r="B50" s="6"/>
      <c r="C50" s="4"/>
      <c r="D50" s="4"/>
      <c r="E50" s="31"/>
      <c r="F50" s="31"/>
      <c r="G50" s="16"/>
      <c r="H50" s="281"/>
      <c r="I50" s="4"/>
      <c r="J50" s="5"/>
      <c r="K50" s="4"/>
    </row>
    <row r="51" spans="1:11" x14ac:dyDescent="0.2">
      <c r="A51" s="6"/>
      <c r="B51" s="6"/>
      <c r="C51" s="4"/>
      <c r="D51" s="4"/>
      <c r="E51" s="31"/>
      <c r="F51" s="31"/>
      <c r="G51" s="16"/>
      <c r="H51" s="281"/>
      <c r="I51" s="4"/>
      <c r="J51" s="5"/>
      <c r="K51" s="4"/>
    </row>
    <row r="52" spans="1:11" x14ac:dyDescent="0.2">
      <c r="A52" s="6"/>
      <c r="B52" s="6"/>
      <c r="C52" s="4"/>
      <c r="D52" s="4"/>
      <c r="E52" s="31"/>
      <c r="F52" s="31"/>
      <c r="G52" s="16"/>
      <c r="H52" s="281"/>
      <c r="I52" s="4"/>
      <c r="J52" s="5"/>
      <c r="K52" s="4"/>
    </row>
    <row r="53" spans="1:11" x14ac:dyDescent="0.2">
      <c r="A53" s="6"/>
      <c r="B53" s="6"/>
      <c r="C53" s="4"/>
      <c r="D53" s="4"/>
      <c r="E53" s="31"/>
      <c r="F53" s="31"/>
      <c r="G53" s="16"/>
      <c r="H53" s="281"/>
      <c r="I53" s="4"/>
      <c r="J53" s="5"/>
      <c r="K53" s="4"/>
    </row>
    <row r="54" spans="1:11" x14ac:dyDescent="0.2">
      <c r="A54" s="6"/>
      <c r="B54" s="6"/>
      <c r="C54" s="4"/>
      <c r="D54" s="4"/>
      <c r="E54" s="31"/>
      <c r="F54" s="31"/>
      <c r="G54" s="16"/>
      <c r="H54" s="281"/>
      <c r="I54" s="4"/>
      <c r="J54" s="5"/>
      <c r="K54" s="4"/>
    </row>
    <row r="55" spans="1:11" x14ac:dyDescent="0.2">
      <c r="A55" s="6"/>
      <c r="B55" s="6"/>
      <c r="C55" s="4"/>
      <c r="D55" s="4"/>
      <c r="E55" s="31"/>
      <c r="F55" s="31"/>
      <c r="G55" s="16"/>
      <c r="H55" s="281"/>
      <c r="I55" s="4"/>
      <c r="J55" s="5"/>
      <c r="K55" s="4"/>
    </row>
    <row r="56" spans="1:11" x14ac:dyDescent="0.2">
      <c r="A56" s="6"/>
      <c r="B56" s="6"/>
      <c r="C56" s="4"/>
      <c r="D56" s="32">
        <f>D8</f>
        <v>0</v>
      </c>
      <c r="E56" s="31"/>
      <c r="F56" s="31"/>
      <c r="G56" s="16"/>
      <c r="H56" s="281"/>
      <c r="I56" s="4"/>
      <c r="J56" s="5"/>
      <c r="K56" s="4"/>
    </row>
  </sheetData>
  <sheetProtection selectLockedCells="1"/>
  <dataConsolidate/>
  <mergeCells count="53">
    <mergeCell ref="C32:D32"/>
    <mergeCell ref="E32:G32"/>
    <mergeCell ref="C33:D33"/>
    <mergeCell ref="E33:G33"/>
    <mergeCell ref="C19:D19"/>
    <mergeCell ref="E19:G19"/>
    <mergeCell ref="C24:D24"/>
    <mergeCell ref="E24:G24"/>
    <mergeCell ref="C31:D31"/>
    <mergeCell ref="E31:G31"/>
    <mergeCell ref="C27:D27"/>
    <mergeCell ref="E27:G27"/>
    <mergeCell ref="E22:G22"/>
    <mergeCell ref="C23:D23"/>
    <mergeCell ref="E23:G23"/>
    <mergeCell ref="C30:D30"/>
    <mergeCell ref="E14:G14"/>
    <mergeCell ref="C16:D16"/>
    <mergeCell ref="E16:G16"/>
    <mergeCell ref="C18:D18"/>
    <mergeCell ref="E18:G18"/>
    <mergeCell ref="E30:G30"/>
    <mergeCell ref="A2:D2"/>
    <mergeCell ref="A3:C3"/>
    <mergeCell ref="A4:C4"/>
    <mergeCell ref="A5:C5"/>
    <mergeCell ref="A11:C11"/>
    <mergeCell ref="C26:D26"/>
    <mergeCell ref="E26:G26"/>
    <mergeCell ref="C28:D28"/>
    <mergeCell ref="E28:G28"/>
    <mergeCell ref="C17:D17"/>
    <mergeCell ref="E17:G17"/>
    <mergeCell ref="C20:D20"/>
    <mergeCell ref="E20:G20"/>
    <mergeCell ref="C22:D22"/>
    <mergeCell ref="C14:D14"/>
    <mergeCell ref="D37:E42"/>
    <mergeCell ref="E13:G13"/>
    <mergeCell ref="A6:C6"/>
    <mergeCell ref="A7:C7"/>
    <mergeCell ref="A8:C8"/>
    <mergeCell ref="A9:C9"/>
    <mergeCell ref="A10:C10"/>
    <mergeCell ref="C13:D13"/>
    <mergeCell ref="E25:G25"/>
    <mergeCell ref="C15:D15"/>
    <mergeCell ref="E15:G15"/>
    <mergeCell ref="C21:D21"/>
    <mergeCell ref="E21:G21"/>
    <mergeCell ref="C29:D29"/>
    <mergeCell ref="E29:G29"/>
    <mergeCell ref="C25:D25"/>
  </mergeCells>
  <pageMargins left="0.70866141732283472" right="0.70866141732283472" top="0.74803149606299213" bottom="0.74803149606299213" header="0.31496062992125984" footer="0.31496062992125984"/>
  <pageSetup paperSize="9"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opLeftCell="C2" zoomScale="130" zoomScaleNormal="130" workbookViewId="0">
      <selection activeCell="C28" sqref="C28"/>
    </sheetView>
  </sheetViews>
  <sheetFormatPr defaultColWidth="8.85546875" defaultRowHeight="12.75" x14ac:dyDescent="0.25"/>
  <cols>
    <col min="1" max="1" width="5.42578125" style="209" bestFit="1" customWidth="1"/>
    <col min="2" max="2" width="14.42578125" style="210" customWidth="1"/>
    <col min="3" max="3" width="38.85546875" style="204" customWidth="1"/>
    <col min="4" max="4" width="54.85546875" style="204" customWidth="1"/>
    <col min="5" max="5" width="5.42578125" style="204" customWidth="1"/>
    <col min="6" max="6" width="6.42578125" style="204" customWidth="1"/>
    <col min="7" max="7" width="5.5703125" style="210" customWidth="1"/>
    <col min="8" max="8" width="7.42578125" style="210" customWidth="1"/>
    <col min="9" max="10" width="5.42578125" style="204" customWidth="1"/>
    <col min="11" max="11" width="6.85546875" style="204" customWidth="1"/>
    <col min="12" max="12" width="3.5703125" style="204" customWidth="1"/>
    <col min="13" max="13" width="2" style="204" bestFit="1" customWidth="1"/>
    <col min="14" max="14" width="4.85546875" style="204" bestFit="1" customWidth="1"/>
    <col min="15" max="16384" width="8.85546875" style="204"/>
  </cols>
  <sheetData>
    <row r="1" spans="1:14" ht="45" customHeight="1" x14ac:dyDescent="0.25">
      <c r="A1" s="436" t="s">
        <v>170</v>
      </c>
      <c r="B1" s="436" t="s">
        <v>29</v>
      </c>
      <c r="C1" s="436" t="s">
        <v>31</v>
      </c>
      <c r="D1" s="436" t="s">
        <v>171</v>
      </c>
      <c r="E1" s="436" t="s">
        <v>30</v>
      </c>
      <c r="F1" s="436"/>
      <c r="G1" s="436" t="s">
        <v>214</v>
      </c>
      <c r="H1" s="436"/>
      <c r="I1" s="436" t="s">
        <v>215</v>
      </c>
      <c r="J1" s="436"/>
      <c r="K1" s="428" t="s">
        <v>32</v>
      </c>
    </row>
    <row r="2" spans="1:14" ht="16.5" customHeight="1" x14ac:dyDescent="0.25">
      <c r="A2" s="436"/>
      <c r="B2" s="436"/>
      <c r="C2" s="436"/>
      <c r="D2" s="436"/>
      <c r="E2" s="436"/>
      <c r="F2" s="436"/>
      <c r="G2" s="436"/>
      <c r="H2" s="436"/>
      <c r="I2" s="436"/>
      <c r="J2" s="436"/>
      <c r="K2" s="428"/>
    </row>
    <row r="3" spans="1:14" ht="13.5" customHeight="1" x14ac:dyDescent="0.25">
      <c r="A3" s="208">
        <v>1</v>
      </c>
      <c r="B3" s="405" t="s">
        <v>248</v>
      </c>
      <c r="C3" s="219" t="s">
        <v>222</v>
      </c>
      <c r="D3" s="220"/>
      <c r="E3" s="411">
        <v>7</v>
      </c>
      <c r="F3" s="424">
        <f>E3/$E$23</f>
        <v>0.3888888888888889</v>
      </c>
      <c r="G3" s="218">
        <v>2</v>
      </c>
      <c r="H3" s="224">
        <f>G3/(SUM($G$3:$G$8))</f>
        <v>9.0909090909090912E-2</v>
      </c>
      <c r="I3" s="205"/>
      <c r="J3" s="205"/>
      <c r="K3" s="206">
        <f>$F$3*H3*100</f>
        <v>3.535353535353535</v>
      </c>
      <c r="M3" s="204">
        <v>4</v>
      </c>
      <c r="N3" s="255">
        <f>K3*M3</f>
        <v>14.14141414141414</v>
      </c>
    </row>
    <row r="4" spans="1:14" ht="13.5" customHeight="1" x14ac:dyDescent="0.25">
      <c r="A4" s="208">
        <f>A3+1</f>
        <v>2</v>
      </c>
      <c r="B4" s="406"/>
      <c r="C4" s="219" t="s">
        <v>184</v>
      </c>
      <c r="D4" s="220"/>
      <c r="E4" s="427"/>
      <c r="F4" s="425"/>
      <c r="G4" s="218">
        <v>4</v>
      </c>
      <c r="H4" s="224">
        <f>G4/(SUM($G$3:$G$8))</f>
        <v>0.18181818181818182</v>
      </c>
      <c r="I4" s="205"/>
      <c r="J4" s="205"/>
      <c r="K4" s="206">
        <f>$F$3*H4*100</f>
        <v>7.0707070707070701</v>
      </c>
      <c r="M4" s="204">
        <v>4</v>
      </c>
      <c r="N4" s="255">
        <f t="shared" ref="N4:N22" si="0">K4*M4</f>
        <v>28.28282828282828</v>
      </c>
    </row>
    <row r="5" spans="1:14" ht="13.5" customHeight="1" x14ac:dyDescent="0.25">
      <c r="A5" s="248">
        <f t="shared" ref="A5:A22" si="1">A4+1</f>
        <v>3</v>
      </c>
      <c r="B5" s="406"/>
      <c r="C5" s="219" t="s">
        <v>185</v>
      </c>
      <c r="D5" s="220"/>
      <c r="E5" s="427"/>
      <c r="F5" s="425"/>
      <c r="G5" s="218">
        <v>5</v>
      </c>
      <c r="H5" s="224">
        <f>G5/(SUM($G$3:$G$8))</f>
        <v>0.22727272727272727</v>
      </c>
      <c r="I5" s="205"/>
      <c r="J5" s="205"/>
      <c r="K5" s="206">
        <f>$F$3*H5*100</f>
        <v>8.8383838383838391</v>
      </c>
      <c r="M5" s="204">
        <v>4</v>
      </c>
      <c r="N5" s="255">
        <f t="shared" si="0"/>
        <v>35.353535353535356</v>
      </c>
    </row>
    <row r="6" spans="1:14" ht="13.5" customHeight="1" x14ac:dyDescent="0.25">
      <c r="A6" s="248">
        <f t="shared" si="1"/>
        <v>4</v>
      </c>
      <c r="B6" s="406"/>
      <c r="C6" s="434" t="s">
        <v>221</v>
      </c>
      <c r="D6" s="221" t="s">
        <v>218</v>
      </c>
      <c r="E6" s="427"/>
      <c r="F6" s="425"/>
      <c r="G6" s="411">
        <v>5</v>
      </c>
      <c r="H6" s="408">
        <f>G6/(SUM($G$3:$G$8))</f>
        <v>0.22727272727272727</v>
      </c>
      <c r="I6" s="218">
        <v>5</v>
      </c>
      <c r="J6" s="207">
        <f>I6/SUM(I6:I7)</f>
        <v>0.5</v>
      </c>
      <c r="K6" s="225">
        <f>$F$3*$H$6*J6*100</f>
        <v>4.4191919191919196</v>
      </c>
      <c r="L6" s="204" t="s">
        <v>242</v>
      </c>
      <c r="M6" s="204">
        <v>4</v>
      </c>
      <c r="N6" s="255">
        <f t="shared" si="0"/>
        <v>17.676767676767678</v>
      </c>
    </row>
    <row r="7" spans="1:14" ht="13.5" customHeight="1" x14ac:dyDescent="0.25">
      <c r="A7" s="248">
        <f t="shared" si="1"/>
        <v>5</v>
      </c>
      <c r="B7" s="406"/>
      <c r="C7" s="434"/>
      <c r="D7" s="221" t="s">
        <v>220</v>
      </c>
      <c r="E7" s="427"/>
      <c r="F7" s="425"/>
      <c r="G7" s="412"/>
      <c r="H7" s="410"/>
      <c r="I7" s="218">
        <v>5</v>
      </c>
      <c r="J7" s="207">
        <f>I7/SUM(I6:I7)</f>
        <v>0.5</v>
      </c>
      <c r="K7" s="206">
        <f>$F$3*$H$6*J7*100</f>
        <v>4.4191919191919196</v>
      </c>
      <c r="M7" s="204">
        <v>4</v>
      </c>
      <c r="N7" s="255">
        <f t="shared" si="0"/>
        <v>17.676767676767678</v>
      </c>
    </row>
    <row r="8" spans="1:14" ht="13.5" customHeight="1" x14ac:dyDescent="0.25">
      <c r="A8" s="248">
        <f t="shared" si="1"/>
        <v>6</v>
      </c>
      <c r="B8" s="407"/>
      <c r="C8" s="246" t="s">
        <v>260</v>
      </c>
      <c r="D8" s="221"/>
      <c r="E8" s="412"/>
      <c r="F8" s="426"/>
      <c r="G8" s="253">
        <v>6</v>
      </c>
      <c r="H8" s="244">
        <f>G8/(SUM($G$3:$G$8))</f>
        <v>0.27272727272727271</v>
      </c>
      <c r="I8" s="254"/>
      <c r="J8" s="245"/>
      <c r="K8" s="206">
        <f>$F$3*$H$8*100</f>
        <v>10.606060606060606</v>
      </c>
      <c r="M8" s="204">
        <v>4</v>
      </c>
      <c r="N8" s="255">
        <f t="shared" si="0"/>
        <v>42.424242424242422</v>
      </c>
    </row>
    <row r="9" spans="1:14" ht="13.5" customHeight="1" x14ac:dyDescent="0.25">
      <c r="A9" s="248">
        <f t="shared" si="1"/>
        <v>7</v>
      </c>
      <c r="B9" s="437" t="s">
        <v>249</v>
      </c>
      <c r="C9" s="435" t="s">
        <v>225</v>
      </c>
      <c r="D9" s="222" t="s">
        <v>223</v>
      </c>
      <c r="E9" s="421">
        <v>6</v>
      </c>
      <c r="F9" s="424">
        <f>E9/$E$23</f>
        <v>0.33333333333333331</v>
      </c>
      <c r="G9" s="413">
        <v>5</v>
      </c>
      <c r="H9" s="408">
        <f>G9/SUM($G$9:$G$13)</f>
        <v>0.29411764705882354</v>
      </c>
      <c r="I9" s="215">
        <v>3</v>
      </c>
      <c r="J9" s="207">
        <f>I9/SUM(I9:I10)</f>
        <v>0.3</v>
      </c>
      <c r="K9" s="225">
        <f>$F$9*$H$9*J9*100</f>
        <v>2.9411764705882351</v>
      </c>
      <c r="L9" s="204" t="s">
        <v>242</v>
      </c>
      <c r="M9" s="204">
        <v>4</v>
      </c>
      <c r="N9" s="255">
        <f t="shared" si="0"/>
        <v>11.76470588235294</v>
      </c>
    </row>
    <row r="10" spans="1:14" ht="13.5" customHeight="1" x14ac:dyDescent="0.25">
      <c r="A10" s="248">
        <f t="shared" si="1"/>
        <v>8</v>
      </c>
      <c r="B10" s="438"/>
      <c r="C10" s="435"/>
      <c r="D10" s="222" t="s">
        <v>224</v>
      </c>
      <c r="E10" s="422"/>
      <c r="F10" s="425"/>
      <c r="G10" s="414"/>
      <c r="H10" s="410"/>
      <c r="I10" s="215">
        <v>7</v>
      </c>
      <c r="J10" s="207">
        <f>I10/SUM(I9:I10)</f>
        <v>0.7</v>
      </c>
      <c r="K10" s="206">
        <f>$F$9*$H$9*J10*100</f>
        <v>6.8627450980392153</v>
      </c>
      <c r="M10" s="204">
        <v>4</v>
      </c>
      <c r="N10" s="255">
        <f t="shared" si="0"/>
        <v>27.450980392156861</v>
      </c>
    </row>
    <row r="11" spans="1:14" ht="13.5" customHeight="1" x14ac:dyDescent="0.25">
      <c r="A11" s="248">
        <f t="shared" si="1"/>
        <v>9</v>
      </c>
      <c r="B11" s="438"/>
      <c r="C11" s="435" t="s">
        <v>226</v>
      </c>
      <c r="D11" s="222" t="s">
        <v>227</v>
      </c>
      <c r="E11" s="422"/>
      <c r="F11" s="425"/>
      <c r="G11" s="413">
        <v>6</v>
      </c>
      <c r="H11" s="408">
        <f>G11/SUM($G$9:$G$13)</f>
        <v>0.35294117647058826</v>
      </c>
      <c r="I11" s="215">
        <v>5</v>
      </c>
      <c r="J11" s="207">
        <f>I11/SUM(I11:I12)</f>
        <v>0.5</v>
      </c>
      <c r="K11" s="206">
        <f>$F$9*$H$11*J11*100</f>
        <v>5.8823529411764701</v>
      </c>
      <c r="M11" s="204">
        <v>4</v>
      </c>
      <c r="N11" s="255">
        <f t="shared" si="0"/>
        <v>23.52941176470588</v>
      </c>
    </row>
    <row r="12" spans="1:14" ht="13.5" customHeight="1" x14ac:dyDescent="0.25">
      <c r="A12" s="248">
        <f t="shared" si="1"/>
        <v>10</v>
      </c>
      <c r="B12" s="438"/>
      <c r="C12" s="435"/>
      <c r="D12" s="222" t="s">
        <v>228</v>
      </c>
      <c r="E12" s="422"/>
      <c r="F12" s="425"/>
      <c r="G12" s="414"/>
      <c r="H12" s="410"/>
      <c r="I12" s="215">
        <v>5</v>
      </c>
      <c r="J12" s="207">
        <f>I12/SUM(I11:I12)</f>
        <v>0.5</v>
      </c>
      <c r="K12" s="206">
        <f>$F$9*$H$11*J12*100</f>
        <v>5.8823529411764701</v>
      </c>
      <c r="M12" s="204">
        <v>4</v>
      </c>
      <c r="N12" s="255">
        <f t="shared" si="0"/>
        <v>23.52941176470588</v>
      </c>
    </row>
    <row r="13" spans="1:14" ht="13.5" customHeight="1" x14ac:dyDescent="0.25">
      <c r="A13" s="248">
        <f t="shared" si="1"/>
        <v>11</v>
      </c>
      <c r="B13" s="439"/>
      <c r="C13" s="250" t="s">
        <v>310</v>
      </c>
      <c r="D13" s="222"/>
      <c r="E13" s="423"/>
      <c r="F13" s="426"/>
      <c r="G13" s="252">
        <v>6</v>
      </c>
      <c r="H13" s="251">
        <f>G13/SUM($G$9:$G$13)</f>
        <v>0.35294117647058826</v>
      </c>
      <c r="I13" s="254"/>
      <c r="J13" s="249"/>
      <c r="K13" s="206">
        <f>$F$9*$H$13*100</f>
        <v>11.76470588235294</v>
      </c>
      <c r="M13" s="204">
        <v>4</v>
      </c>
      <c r="N13" s="255">
        <f t="shared" si="0"/>
        <v>47.058823529411761</v>
      </c>
    </row>
    <row r="14" spans="1:14" ht="13.5" customHeight="1" x14ac:dyDescent="0.25">
      <c r="A14" s="248">
        <f t="shared" si="1"/>
        <v>12</v>
      </c>
      <c r="B14" s="429" t="s">
        <v>250</v>
      </c>
      <c r="C14" s="430" t="s">
        <v>247</v>
      </c>
      <c r="D14" s="223" t="s">
        <v>240</v>
      </c>
      <c r="E14" s="431">
        <v>5</v>
      </c>
      <c r="F14" s="432">
        <f>E14/$E$23</f>
        <v>0.27777777777777779</v>
      </c>
      <c r="G14" s="431">
        <v>6</v>
      </c>
      <c r="H14" s="433">
        <f>G14/SUM($G$14:$G$22)</f>
        <v>0.33333333333333331</v>
      </c>
      <c r="I14" s="214">
        <v>5</v>
      </c>
      <c r="J14" s="207">
        <f>I14/SUM(I14:I15)</f>
        <v>0.45454545454545453</v>
      </c>
      <c r="K14" s="206">
        <f>$F$14*$H$14*J14*100</f>
        <v>4.2087542087542085</v>
      </c>
      <c r="M14" s="204">
        <v>4</v>
      </c>
      <c r="N14" s="255">
        <f t="shared" si="0"/>
        <v>16.835016835016834</v>
      </c>
    </row>
    <row r="15" spans="1:14" ht="13.5" customHeight="1" x14ac:dyDescent="0.25">
      <c r="A15" s="248">
        <f t="shared" si="1"/>
        <v>13</v>
      </c>
      <c r="B15" s="429"/>
      <c r="C15" s="430"/>
      <c r="D15" s="223" t="s">
        <v>241</v>
      </c>
      <c r="E15" s="431"/>
      <c r="F15" s="432"/>
      <c r="G15" s="431"/>
      <c r="H15" s="433"/>
      <c r="I15" s="214">
        <v>6</v>
      </c>
      <c r="J15" s="207">
        <f>I15/SUM(I14:I15)</f>
        <v>0.54545454545454541</v>
      </c>
      <c r="K15" s="206">
        <f>$F$14*$H$14*J15*100</f>
        <v>5.0505050505050502</v>
      </c>
      <c r="M15" s="204">
        <v>4</v>
      </c>
      <c r="N15" s="255">
        <f t="shared" si="0"/>
        <v>20.202020202020201</v>
      </c>
    </row>
    <row r="16" spans="1:14" ht="13.5" customHeight="1" x14ac:dyDescent="0.25">
      <c r="A16" s="248">
        <f t="shared" si="1"/>
        <v>14</v>
      </c>
      <c r="B16" s="429"/>
      <c r="C16" s="415" t="s">
        <v>246</v>
      </c>
      <c r="D16" s="223" t="s">
        <v>229</v>
      </c>
      <c r="E16" s="431"/>
      <c r="F16" s="432"/>
      <c r="G16" s="418">
        <v>6</v>
      </c>
      <c r="H16" s="408">
        <f>G16/SUM($G$14:$G$22)</f>
        <v>0.33333333333333331</v>
      </c>
      <c r="I16" s="214">
        <v>5</v>
      </c>
      <c r="J16" s="207">
        <f>I16/SUM(I16:I18)</f>
        <v>0.45454545454545453</v>
      </c>
      <c r="K16" s="225">
        <f>$F$14*$H$16*J16*100</f>
        <v>4.2087542087542085</v>
      </c>
      <c r="L16" s="204" t="s">
        <v>242</v>
      </c>
      <c r="M16" s="204">
        <v>4</v>
      </c>
      <c r="N16" s="255">
        <f t="shared" si="0"/>
        <v>16.835016835016834</v>
      </c>
    </row>
    <row r="17" spans="1:14" ht="13.5" customHeight="1" x14ac:dyDescent="0.25">
      <c r="A17" s="248">
        <f t="shared" si="1"/>
        <v>15</v>
      </c>
      <c r="B17" s="429"/>
      <c r="C17" s="416"/>
      <c r="D17" s="223" t="s">
        <v>230</v>
      </c>
      <c r="E17" s="431"/>
      <c r="F17" s="432"/>
      <c r="G17" s="419"/>
      <c r="H17" s="409"/>
      <c r="I17" s="214">
        <v>3</v>
      </c>
      <c r="J17" s="207">
        <f>I17/SUM(I16:I18)</f>
        <v>0.27272727272727271</v>
      </c>
      <c r="K17" s="206">
        <f>$F$14*$H$16*J17*100</f>
        <v>2.5252525252525251</v>
      </c>
      <c r="M17" s="204">
        <v>4</v>
      </c>
      <c r="N17" s="255">
        <f t="shared" si="0"/>
        <v>10.1010101010101</v>
      </c>
    </row>
    <row r="18" spans="1:14" ht="13.5" customHeight="1" x14ac:dyDescent="0.25">
      <c r="A18" s="248">
        <f t="shared" si="1"/>
        <v>16</v>
      </c>
      <c r="B18" s="429"/>
      <c r="C18" s="417"/>
      <c r="D18" s="223" t="s">
        <v>233</v>
      </c>
      <c r="E18" s="431"/>
      <c r="F18" s="432"/>
      <c r="G18" s="420"/>
      <c r="H18" s="410"/>
      <c r="I18" s="214">
        <v>3</v>
      </c>
      <c r="J18" s="207">
        <f>I18/SUM(I16:I18)</f>
        <v>0.27272727272727271</v>
      </c>
      <c r="K18" s="206">
        <f>$F$14*$H$16*J18*100</f>
        <v>2.5252525252525251</v>
      </c>
      <c r="M18" s="204">
        <v>4</v>
      </c>
      <c r="N18" s="255">
        <f t="shared" si="0"/>
        <v>10.1010101010101</v>
      </c>
    </row>
    <row r="19" spans="1:14" ht="13.5" customHeight="1" x14ac:dyDescent="0.25">
      <c r="A19" s="248">
        <f t="shared" si="1"/>
        <v>17</v>
      </c>
      <c r="B19" s="429"/>
      <c r="C19" s="430" t="s">
        <v>244</v>
      </c>
      <c r="D19" s="223" t="s">
        <v>243</v>
      </c>
      <c r="E19" s="431"/>
      <c r="F19" s="432"/>
      <c r="G19" s="431">
        <v>3</v>
      </c>
      <c r="H19" s="433">
        <f>G19/SUM($G$14:$G$22)</f>
        <v>0.16666666666666666</v>
      </c>
      <c r="I19" s="214">
        <v>3</v>
      </c>
      <c r="J19" s="207">
        <f>I19/SUM($I$19:$I$21)</f>
        <v>0.27272727272727271</v>
      </c>
      <c r="K19" s="206">
        <f>$F$14*$H$19*J19*100</f>
        <v>1.2626262626262625</v>
      </c>
      <c r="M19" s="204">
        <v>4</v>
      </c>
      <c r="N19" s="255">
        <f t="shared" si="0"/>
        <v>5.0505050505050502</v>
      </c>
    </row>
    <row r="20" spans="1:14" ht="13.5" customHeight="1" x14ac:dyDescent="0.25">
      <c r="A20" s="248">
        <f t="shared" si="1"/>
        <v>18</v>
      </c>
      <c r="B20" s="429"/>
      <c r="C20" s="430"/>
      <c r="D20" s="223" t="s">
        <v>234</v>
      </c>
      <c r="E20" s="431"/>
      <c r="F20" s="432"/>
      <c r="G20" s="431"/>
      <c r="H20" s="433"/>
      <c r="I20" s="214">
        <v>5</v>
      </c>
      <c r="J20" s="207">
        <f>I20/SUM($I$19:$I$21)</f>
        <v>0.45454545454545453</v>
      </c>
      <c r="K20" s="206">
        <f>$F$14*$H$19*J20*100</f>
        <v>2.1043771043771042</v>
      </c>
      <c r="M20" s="204">
        <v>4</v>
      </c>
      <c r="N20" s="255">
        <f t="shared" si="0"/>
        <v>8.4175084175084169</v>
      </c>
    </row>
    <row r="21" spans="1:14" ht="13.5" customHeight="1" x14ac:dyDescent="0.25">
      <c r="A21" s="248">
        <f t="shared" si="1"/>
        <v>19</v>
      </c>
      <c r="B21" s="429"/>
      <c r="C21" s="430"/>
      <c r="D21" s="223" t="s">
        <v>235</v>
      </c>
      <c r="E21" s="431"/>
      <c r="F21" s="432"/>
      <c r="G21" s="431"/>
      <c r="H21" s="433"/>
      <c r="I21" s="214">
        <v>3</v>
      </c>
      <c r="J21" s="207">
        <f>I21/SUM($I$19:$I$21)</f>
        <v>0.27272727272727271</v>
      </c>
      <c r="K21" s="206">
        <f>$F$14*$H$19*J21*100</f>
        <v>1.2626262626262625</v>
      </c>
      <c r="M21" s="204">
        <v>4</v>
      </c>
      <c r="N21" s="255">
        <f t="shared" si="0"/>
        <v>5.0505050505050502</v>
      </c>
    </row>
    <row r="22" spans="1:14" ht="13.5" customHeight="1" x14ac:dyDescent="0.25">
      <c r="A22" s="248">
        <f t="shared" si="1"/>
        <v>20</v>
      </c>
      <c r="B22" s="429"/>
      <c r="C22" s="223" t="s">
        <v>245</v>
      </c>
      <c r="D22" s="223"/>
      <c r="E22" s="431"/>
      <c r="F22" s="432"/>
      <c r="G22" s="214">
        <v>3</v>
      </c>
      <c r="H22" s="224">
        <f>G22/SUM($G$14:$G$22)</f>
        <v>0.16666666666666666</v>
      </c>
      <c r="I22" s="205"/>
      <c r="J22" s="205"/>
      <c r="K22" s="206">
        <f>$F$14*H22*100</f>
        <v>4.6296296296296298</v>
      </c>
      <c r="M22" s="204">
        <v>4</v>
      </c>
      <c r="N22" s="255">
        <f t="shared" si="0"/>
        <v>18.518518518518519</v>
      </c>
    </row>
    <row r="23" spans="1:14" ht="14.1" customHeight="1" x14ac:dyDescent="0.25">
      <c r="E23" s="211">
        <f>SUM(E3:E22)</f>
        <v>18</v>
      </c>
      <c r="F23" s="212">
        <f>SUM(F3:F22)</f>
        <v>1</v>
      </c>
      <c r="K23" s="280">
        <f>SUM(K3:K22)</f>
        <v>100</v>
      </c>
      <c r="N23" s="211">
        <f>SUM(N3:N22)</f>
        <v>400</v>
      </c>
    </row>
    <row r="24" spans="1:14" ht="14.1" customHeight="1" x14ac:dyDescent="0.25">
      <c r="G24" s="210">
        <v>1</v>
      </c>
      <c r="H24" s="256">
        <f>SUM(H3:H8)</f>
        <v>1</v>
      </c>
      <c r="I24" s="216" t="s">
        <v>236</v>
      </c>
      <c r="J24" s="256">
        <f>SUM(J6:J7)</f>
        <v>1</v>
      </c>
    </row>
    <row r="25" spans="1:14" ht="14.1" customHeight="1" x14ac:dyDescent="0.25">
      <c r="G25" s="210">
        <v>2</v>
      </c>
      <c r="H25" s="213">
        <f>SUM(H9:H13)</f>
        <v>1</v>
      </c>
      <c r="I25" s="217" t="s">
        <v>237</v>
      </c>
      <c r="J25" s="256">
        <f>SUM(J9:J10)</f>
        <v>1</v>
      </c>
    </row>
    <row r="26" spans="1:14" ht="14.1" customHeight="1" x14ac:dyDescent="0.25">
      <c r="G26" s="210">
        <v>3</v>
      </c>
      <c r="H26" s="211">
        <f>SUM(H14:H22)</f>
        <v>0.99999999999999989</v>
      </c>
      <c r="I26" s="217" t="s">
        <v>238</v>
      </c>
      <c r="J26" s="213">
        <f>SUM(J11:J12)</f>
        <v>1</v>
      </c>
    </row>
    <row r="27" spans="1:14" x14ac:dyDescent="0.25">
      <c r="I27" s="217" t="s">
        <v>216</v>
      </c>
      <c r="J27" s="213">
        <f>SUM(J14:J15)</f>
        <v>1</v>
      </c>
    </row>
    <row r="28" spans="1:14" x14ac:dyDescent="0.25">
      <c r="I28" s="217" t="s">
        <v>239</v>
      </c>
      <c r="J28" s="213">
        <f>SUM(J16:J18)</f>
        <v>1</v>
      </c>
    </row>
    <row r="29" spans="1:14" x14ac:dyDescent="0.25">
      <c r="I29" s="217" t="s">
        <v>217</v>
      </c>
      <c r="J29" s="213">
        <f>SUM(J19:J21)</f>
        <v>1</v>
      </c>
    </row>
  </sheetData>
  <sheetProtection formatCells="0" formatColumns="0" formatRows="0" insertColumns="0" insertRows="0" insertHyperlinks="0" deleteColumns="0" deleteRows="0" sort="0"/>
  <mergeCells count="35">
    <mergeCell ref="A1:A2"/>
    <mergeCell ref="B1:B2"/>
    <mergeCell ref="C1:C2"/>
    <mergeCell ref="D1:D2"/>
    <mergeCell ref="E1:F2"/>
    <mergeCell ref="K1:K2"/>
    <mergeCell ref="B14:B22"/>
    <mergeCell ref="C14:C15"/>
    <mergeCell ref="E14:E22"/>
    <mergeCell ref="F14:F22"/>
    <mergeCell ref="G14:G15"/>
    <mergeCell ref="H14:H15"/>
    <mergeCell ref="C19:C21"/>
    <mergeCell ref="G19:G21"/>
    <mergeCell ref="H19:H21"/>
    <mergeCell ref="C6:C7"/>
    <mergeCell ref="C9:C10"/>
    <mergeCell ref="C11:C12"/>
    <mergeCell ref="G1:H2"/>
    <mergeCell ref="I1:J2"/>
    <mergeCell ref="B9:B13"/>
    <mergeCell ref="B3:B8"/>
    <mergeCell ref="H16:H18"/>
    <mergeCell ref="G6:G7"/>
    <mergeCell ref="H6:H7"/>
    <mergeCell ref="G9:G10"/>
    <mergeCell ref="G11:G12"/>
    <mergeCell ref="H9:H10"/>
    <mergeCell ref="H11:H12"/>
    <mergeCell ref="C16:C18"/>
    <mergeCell ref="G16:G18"/>
    <mergeCell ref="E9:E13"/>
    <mergeCell ref="F9:F13"/>
    <mergeCell ref="E3:E8"/>
    <mergeCell ref="F3:F8"/>
  </mergeCells>
  <conditionalFormatting sqref="B3 B1:D1">
    <cfRule type="cellIs" dxfId="9" priority="12" operator="equal">
      <formula>"Tidak dinilai"</formula>
    </cfRule>
  </conditionalFormatting>
  <conditionalFormatting sqref="D4">
    <cfRule type="cellIs" dxfId="8" priority="10" operator="equal">
      <formula>"Tidak dinilai"</formula>
    </cfRule>
  </conditionalFormatting>
  <conditionalFormatting sqref="D3">
    <cfRule type="cellIs" dxfId="7" priority="11" operator="equal">
      <formula>"Tidak dinilai"</formula>
    </cfRule>
  </conditionalFormatting>
  <conditionalFormatting sqref="D9:D13">
    <cfRule type="cellIs" dxfId="6" priority="5" operator="equal">
      <formula>"Tidak dinilai"</formula>
    </cfRule>
  </conditionalFormatting>
  <conditionalFormatting sqref="D6:D8">
    <cfRule type="cellIs" dxfId="5" priority="8" operator="equal">
      <formula>"Tidak dinilai"</formula>
    </cfRule>
  </conditionalFormatting>
  <conditionalFormatting sqref="D5">
    <cfRule type="cellIs" dxfId="4" priority="9" operator="equal">
      <formula>"Tidak dinilai"</formula>
    </cfRule>
  </conditionalFormatting>
  <conditionalFormatting sqref="A1">
    <cfRule type="cellIs" dxfId="3" priority="4" operator="equal">
      <formula>"Tidak dinilai"</formula>
    </cfRule>
  </conditionalFormatting>
  <conditionalFormatting sqref="E1">
    <cfRule type="cellIs" dxfId="2" priority="3" operator="equal">
      <formula>"Tidak dinilai"</formula>
    </cfRule>
  </conditionalFormatting>
  <conditionalFormatting sqref="G1">
    <cfRule type="cellIs" dxfId="1" priority="2" operator="equal">
      <formula>"Tidak dinilai"</formula>
    </cfRule>
  </conditionalFormatting>
  <conditionalFormatting sqref="I1">
    <cfRule type="cellIs" dxfId="0" priority="1" operator="equal">
      <formula>"Tidak dinilai"</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Matriks Penilaian</vt:lpstr>
      <vt:lpstr>Hitung F1</vt:lpstr>
      <vt:lpstr>F1</vt:lpstr>
      <vt:lpstr>Pembobotan</vt:lpstr>
      <vt:lpstr>'F1'!Print_Titles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Sarwo-Pc</cp:lastModifiedBy>
  <cp:lastPrinted>2018-01-28T09:11:28Z</cp:lastPrinted>
  <dcterms:created xsi:type="dcterms:W3CDTF">2018-01-27T14:24:19Z</dcterms:created>
  <dcterms:modified xsi:type="dcterms:W3CDTF">2020-12-09T09:48:33Z</dcterms:modified>
</cp:coreProperties>
</file>